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155" tabRatio="624" firstSheet="4" activeTab="5"/>
  </bookViews>
  <sheets>
    <sheet name="INF ST" sheetId="1" r:id="rId1"/>
    <sheet name="INF_NST" sheetId="2" r:id="rId2"/>
    <sheet name="Inf2021" sheetId="3" r:id="rId3"/>
    <sheet name="Inf2021_" sheetId="4" r:id="rId4"/>
    <sheet name="InfII_ST" sheetId="5" r:id="rId5"/>
    <sheet name="InfII_NST" sheetId="6" r:id="rId6"/>
  </sheets>
  <definedNames>
    <definedName name="_xlnm.Print_Area" localSheetId="0">'INF ST'!$A$1:$J$55</definedName>
    <definedName name="_xlnm.Print_Area" localSheetId="1">'INF_NST'!$A$1:$O$51</definedName>
    <definedName name="_xlnm.Print_Area" localSheetId="2">'Inf2021'!$A$1:$J$55</definedName>
    <definedName name="_xlnm.Print_Area" localSheetId="3">'Inf2021_'!$A$1:$J$55</definedName>
    <definedName name="_xlnm.Print_Area" localSheetId="5">'InfII_NST'!$A$1:$O$51</definedName>
    <definedName name="_xlnm.Print_Area" localSheetId="4">'InfII_ST'!$A$1:$J$55</definedName>
  </definedNames>
  <calcPr fullCalcOnLoad="1"/>
</workbook>
</file>

<file path=xl/comments1.xml><?xml version="1.0" encoding="utf-8"?>
<comments xmlns="http://schemas.openxmlformats.org/spreadsheetml/2006/main">
  <authors>
    <author>as</author>
  </authors>
  <commentList>
    <comment ref="C61" authorId="0">
      <text>
        <r>
          <rPr>
            <b/>
            <sz val="9"/>
            <rFont val="Tahoma"/>
            <family val="2"/>
          </rPr>
          <t>as:</t>
        </r>
        <r>
          <rPr>
            <sz val="9"/>
            <rFont val="Tahoma"/>
            <family val="2"/>
          </rPr>
          <t xml:space="preserve">
było 2380
</t>
        </r>
      </text>
    </comment>
  </commentList>
</comments>
</file>

<file path=xl/comments2.xml><?xml version="1.0" encoding="utf-8"?>
<comments xmlns="http://schemas.openxmlformats.org/spreadsheetml/2006/main">
  <authors>
    <author>as</author>
  </authors>
  <commentList>
    <comment ref="C61" authorId="0">
      <text>
        <r>
          <rPr>
            <b/>
            <sz val="9"/>
            <rFont val="Tahoma"/>
            <family val="2"/>
          </rPr>
          <t>as:</t>
        </r>
        <r>
          <rPr>
            <sz val="9"/>
            <rFont val="Tahoma"/>
            <family val="2"/>
          </rPr>
          <t xml:space="preserve">
było 2380
</t>
        </r>
      </text>
    </comment>
  </commentList>
</comments>
</file>

<file path=xl/comments3.xml><?xml version="1.0" encoding="utf-8"?>
<comments xmlns="http://schemas.openxmlformats.org/spreadsheetml/2006/main">
  <authors>
    <author>as</author>
  </authors>
  <commentList>
    <comment ref="C61" authorId="0">
      <text>
        <r>
          <rPr>
            <b/>
            <sz val="9"/>
            <rFont val="Tahoma"/>
            <family val="2"/>
          </rPr>
          <t>as:</t>
        </r>
        <r>
          <rPr>
            <sz val="9"/>
            <rFont val="Tahoma"/>
            <family val="2"/>
          </rPr>
          <t xml:space="preserve">
było 2380
</t>
        </r>
      </text>
    </comment>
    <comment ref="T52" authorId="0">
      <text>
        <r>
          <rPr>
            <b/>
            <sz val="9"/>
            <rFont val="Tahoma"/>
            <family val="0"/>
          </rPr>
          <t>as:</t>
        </r>
        <r>
          <rPr>
            <sz val="9"/>
            <rFont val="Tahoma"/>
            <family val="0"/>
          </rPr>
          <t xml:space="preserve">
było 12
</t>
        </r>
      </text>
    </comment>
  </commentList>
</comments>
</file>

<file path=xl/comments4.xml><?xml version="1.0" encoding="utf-8"?>
<comments xmlns="http://schemas.openxmlformats.org/spreadsheetml/2006/main">
  <authors>
    <author>as</author>
  </authors>
  <commentList>
    <comment ref="T52" authorId="0">
      <text>
        <r>
          <rPr>
            <b/>
            <sz val="9"/>
            <rFont val="Tahoma"/>
            <family val="0"/>
          </rPr>
          <t>as:</t>
        </r>
        <r>
          <rPr>
            <sz val="9"/>
            <rFont val="Tahoma"/>
            <family val="0"/>
          </rPr>
          <t xml:space="preserve">
było 12
</t>
        </r>
      </text>
    </comment>
    <comment ref="C61" authorId="0">
      <text>
        <r>
          <rPr>
            <b/>
            <sz val="9"/>
            <rFont val="Tahoma"/>
            <family val="2"/>
          </rPr>
          <t>as:</t>
        </r>
        <r>
          <rPr>
            <sz val="9"/>
            <rFont val="Tahoma"/>
            <family val="2"/>
          </rPr>
          <t xml:space="preserve">
było 2380
</t>
        </r>
      </text>
    </comment>
  </commentList>
</comments>
</file>

<file path=xl/comments5.xml><?xml version="1.0" encoding="utf-8"?>
<comments xmlns="http://schemas.openxmlformats.org/spreadsheetml/2006/main">
  <authors>
    <author>as</author>
  </authors>
  <commentList>
    <comment ref="I36" authorId="0">
      <text>
        <r>
          <rPr>
            <b/>
            <sz val="9"/>
            <rFont val="Tahoma"/>
            <family val="0"/>
          </rPr>
          <t>as:</t>
        </r>
        <r>
          <rPr>
            <sz val="9"/>
            <rFont val="Tahoma"/>
            <family val="0"/>
          </rPr>
          <t xml:space="preserve">
było 45
</t>
        </r>
      </text>
    </comment>
    <comment ref="I46" authorId="0">
      <text>
        <r>
          <rPr>
            <b/>
            <sz val="9"/>
            <rFont val="Tahoma"/>
            <family val="0"/>
          </rPr>
          <t>as:</t>
        </r>
        <r>
          <rPr>
            <sz val="9"/>
            <rFont val="Tahoma"/>
            <family val="0"/>
          </rPr>
          <t xml:space="preserve">
lub 60</t>
        </r>
      </text>
    </comment>
    <comment ref="C61" authorId="0">
      <text>
        <r>
          <rPr>
            <b/>
            <sz val="9"/>
            <rFont val="Tahoma"/>
            <family val="2"/>
          </rPr>
          <t>as:</t>
        </r>
        <r>
          <rPr>
            <sz val="9"/>
            <rFont val="Tahoma"/>
            <family val="2"/>
          </rPr>
          <t xml:space="preserve">
było 2380
</t>
        </r>
      </text>
    </comment>
  </commentList>
</comments>
</file>

<file path=xl/comments6.xml><?xml version="1.0" encoding="utf-8"?>
<comments xmlns="http://schemas.openxmlformats.org/spreadsheetml/2006/main">
  <authors>
    <author>as</author>
  </authors>
  <commentList>
    <comment ref="C61" authorId="0">
      <text>
        <r>
          <rPr>
            <b/>
            <sz val="9"/>
            <rFont val="Tahoma"/>
            <family val="2"/>
          </rPr>
          <t>as:</t>
        </r>
        <r>
          <rPr>
            <sz val="9"/>
            <rFont val="Tahoma"/>
            <family val="2"/>
          </rPr>
          <t xml:space="preserve">
było 2380
</t>
        </r>
      </text>
    </comment>
  </commentList>
</comments>
</file>

<file path=xl/sharedStrings.xml><?xml version="1.0" encoding="utf-8"?>
<sst xmlns="http://schemas.openxmlformats.org/spreadsheetml/2006/main" count="697" uniqueCount="94">
  <si>
    <t>Z</t>
  </si>
  <si>
    <t>P</t>
  </si>
  <si>
    <t>E</t>
  </si>
  <si>
    <t>S</t>
  </si>
  <si>
    <t>Seminarium dyplomowe</t>
  </si>
  <si>
    <t>Semestr 2</t>
  </si>
  <si>
    <t>Semestr 3</t>
  </si>
  <si>
    <t>Semestr 1</t>
  </si>
  <si>
    <t>Lp.</t>
  </si>
  <si>
    <t>Nazwa modułu/przedmiotu</t>
  </si>
  <si>
    <t>Liczba godzin w semestrze</t>
  </si>
  <si>
    <t>Forma zaliczenia</t>
  </si>
  <si>
    <t>W</t>
  </si>
  <si>
    <t>Ć</t>
  </si>
  <si>
    <t>L</t>
  </si>
  <si>
    <t>Modelowanie i analiza systemów informatycznych</t>
  </si>
  <si>
    <t>Programowanie współbieżne i rozproszone</t>
  </si>
  <si>
    <t>Wychowanie fizyczne</t>
  </si>
  <si>
    <t>Komputerowe wspomaganie projektowania i wizualizacja</t>
  </si>
  <si>
    <t>ECTS</t>
  </si>
  <si>
    <t xml:space="preserve">Plan studiów II stopnia kierunku Informatyka, profil praktyczny  </t>
  </si>
  <si>
    <t>Proseminarium</t>
  </si>
  <si>
    <t>Technika automatyzacji</t>
  </si>
  <si>
    <t>Przedsiębiorczość i zarządzanie</t>
  </si>
  <si>
    <t>Przedmiot humanistyczny (ogólnouczelniany)</t>
  </si>
  <si>
    <t>Przedmioty wspólne</t>
  </si>
  <si>
    <t>Praktyka (3 miesiące)</t>
  </si>
  <si>
    <t>Ścieżka specjalizacyjna do wyboru: Informatyka przemysłowa</t>
  </si>
  <si>
    <t>Ścieżka specjalizacyjna do wyboru: Systemy mobilne</t>
  </si>
  <si>
    <t>Fizyka nośników i przetwarzania danych</t>
  </si>
  <si>
    <t>Zarządzanie projektami informatycznymi</t>
  </si>
  <si>
    <t>Język obcy</t>
  </si>
  <si>
    <t>Aplikacje bazodanowe</t>
  </si>
  <si>
    <t>Przygotowanie pracy dyplomowej (magisterskiej)</t>
  </si>
  <si>
    <t xml:space="preserve">Inteligentne systemy informatyczne </t>
  </si>
  <si>
    <r>
      <t>Inteligentne systemy informatyczne</t>
    </r>
  </si>
  <si>
    <t>PS</t>
  </si>
  <si>
    <t>studia stacjonarne, od roku akademickiego 2020/2021</t>
  </si>
  <si>
    <t>Liczba ECTS</t>
  </si>
  <si>
    <t>studia niestacjonarne, od roku akademickiego 2020/2021</t>
  </si>
  <si>
    <t xml:space="preserve"> </t>
  </si>
  <si>
    <t>Łącznie ECTS</t>
  </si>
  <si>
    <t>Razem godzin dydaktycznych</t>
  </si>
  <si>
    <t>godziny praktyki</t>
  </si>
  <si>
    <t>Przygotowanie pracy dyplomowej</t>
  </si>
  <si>
    <t>Suma godzin</t>
  </si>
  <si>
    <t>Projekt grupowy 2</t>
  </si>
  <si>
    <t>nie wymagających bezpośredniego udziału (praca własna studenta)</t>
  </si>
  <si>
    <t>kształtujących umiejętności praktyczne</t>
  </si>
  <si>
    <t xml:space="preserve"> Wybieranych przez studenta</t>
  </si>
  <si>
    <t>Liczba ECTS
Zdal</t>
  </si>
  <si>
    <t>godz. pracy</t>
  </si>
  <si>
    <t>zlecenie</t>
  </si>
  <si>
    <t>etatowi</t>
  </si>
  <si>
    <t>Proporcja zajęć praktycznych</t>
  </si>
  <si>
    <t>Humanistycznych</t>
  </si>
  <si>
    <t>Kształtujących umiejętności praktyczne</t>
  </si>
  <si>
    <t>Nie wymagających bezpośredniego udziału (praca własna studenta)</t>
  </si>
  <si>
    <r>
      <t xml:space="preserve"> prowadzonych </t>
    </r>
    <r>
      <rPr>
        <sz val="9"/>
        <color indexed="8"/>
        <rFont val="Calibri"/>
        <family val="2"/>
      </rPr>
      <t>z bezpośrednim udziałem nauczycieli akademickich</t>
    </r>
  </si>
  <si>
    <t xml:space="preserve">Godziny pracy </t>
  </si>
  <si>
    <t>c</t>
  </si>
  <si>
    <t>Ects zdalne %</t>
  </si>
  <si>
    <r>
      <t>Zal</t>
    </r>
    <r>
      <rPr>
        <b/>
        <vertAlign val="superscript"/>
        <sz val="11"/>
        <rFont val="Times New Roman"/>
        <family val="1"/>
      </rPr>
      <t>3</t>
    </r>
  </si>
  <si>
    <r>
      <t>PW</t>
    </r>
    <r>
      <rPr>
        <b/>
        <vertAlign val="superscript"/>
        <sz val="11"/>
        <rFont val="Times New Roman"/>
        <family val="1"/>
      </rPr>
      <t>4</t>
    </r>
  </si>
  <si>
    <r>
      <t>Zdal</t>
    </r>
    <r>
      <rPr>
        <b/>
        <vertAlign val="superscript"/>
        <sz val="11"/>
        <rFont val="Times New Roman"/>
        <family val="1"/>
      </rPr>
      <t>5</t>
    </r>
  </si>
  <si>
    <r>
      <t>ECTS 
Zdal</t>
    </r>
    <r>
      <rPr>
        <b/>
        <vertAlign val="superscript"/>
        <sz val="11"/>
        <rFont val="Times New Roman"/>
        <family val="1"/>
      </rPr>
      <t>5</t>
    </r>
  </si>
  <si>
    <r>
      <t>Przedmiot humanistyczny (ogólnouczelniany)</t>
    </r>
    <r>
      <rPr>
        <vertAlign val="superscript"/>
        <sz val="11"/>
        <rFont val="Times New Roman"/>
        <family val="1"/>
      </rPr>
      <t xml:space="preserve"> 1</t>
    </r>
  </si>
  <si>
    <r>
      <t xml:space="preserve">Projektowanie systemów wbudowanych i mobilnych </t>
    </r>
    <r>
      <rPr>
        <vertAlign val="superscript"/>
        <sz val="11"/>
        <rFont val="Times New Roman"/>
        <family val="1"/>
      </rPr>
      <t>2</t>
    </r>
  </si>
  <si>
    <r>
      <t xml:space="preserve">Programowanie urządzeń mobilnych </t>
    </r>
    <r>
      <rPr>
        <vertAlign val="superscript"/>
        <sz val="11"/>
        <rFont val="Times New Roman"/>
        <family val="1"/>
      </rPr>
      <t>2</t>
    </r>
  </si>
  <si>
    <r>
      <t xml:space="preserve">Techniczne zastosowania systemów mobilnych </t>
    </r>
    <r>
      <rPr>
        <vertAlign val="superscript"/>
        <sz val="11"/>
        <rFont val="Times New Roman"/>
        <family val="1"/>
      </rPr>
      <t>2</t>
    </r>
  </si>
  <si>
    <r>
      <t xml:space="preserve">Multimedia w platformach mobilnych </t>
    </r>
    <r>
      <rPr>
        <vertAlign val="superscript"/>
        <sz val="11"/>
        <rFont val="Times New Roman"/>
        <family val="1"/>
      </rPr>
      <t>2</t>
    </r>
  </si>
  <si>
    <r>
      <t xml:space="preserve">Sieciowe technologie mobilne </t>
    </r>
    <r>
      <rPr>
        <vertAlign val="superscript"/>
        <sz val="11"/>
        <rFont val="Times New Roman"/>
        <family val="1"/>
      </rPr>
      <t>2</t>
    </r>
  </si>
  <si>
    <r>
      <t xml:space="preserve">Techniki baz danych </t>
    </r>
    <r>
      <rPr>
        <vertAlign val="superscript"/>
        <sz val="11"/>
        <rFont val="Times New Roman"/>
        <family val="1"/>
      </rPr>
      <t>2</t>
    </r>
  </si>
  <si>
    <r>
      <t xml:space="preserve">Automaty softwarowe </t>
    </r>
    <r>
      <rPr>
        <vertAlign val="superscript"/>
        <sz val="11"/>
        <rFont val="Times New Roman"/>
        <family val="1"/>
      </rPr>
      <t>2</t>
    </r>
  </si>
  <si>
    <r>
      <t xml:space="preserve">Projekt grupowy </t>
    </r>
    <r>
      <rPr>
        <vertAlign val="superscript"/>
        <sz val="11"/>
        <rFont val="Times New Roman"/>
        <family val="1"/>
      </rPr>
      <t>2</t>
    </r>
  </si>
  <si>
    <r>
      <t xml:space="preserve">Programowanie robotów </t>
    </r>
    <r>
      <rPr>
        <vertAlign val="superscript"/>
        <sz val="11"/>
        <rFont val="Times New Roman"/>
        <family val="1"/>
      </rPr>
      <t>2</t>
    </r>
  </si>
  <si>
    <r>
      <t xml:space="preserve">Programowanie obrabiarek CNC </t>
    </r>
    <r>
      <rPr>
        <vertAlign val="superscript"/>
        <sz val="11"/>
        <rFont val="Times New Roman"/>
        <family val="1"/>
      </rPr>
      <t>2</t>
    </r>
  </si>
  <si>
    <r>
      <t xml:space="preserve">Programowanie sterowników PLC </t>
    </r>
    <r>
      <rPr>
        <vertAlign val="superscript"/>
        <sz val="11"/>
        <rFont val="Times New Roman"/>
        <family val="1"/>
      </rPr>
      <t>2</t>
    </r>
  </si>
  <si>
    <r>
      <t xml:space="preserve">Programowalne układy logiczne </t>
    </r>
    <r>
      <rPr>
        <vertAlign val="superscript"/>
        <sz val="11"/>
        <rFont val="Times New Roman"/>
        <family val="1"/>
      </rPr>
      <t>2</t>
    </r>
  </si>
  <si>
    <r>
      <t xml:space="preserve">Komputerowe systemy sterowania </t>
    </r>
    <r>
      <rPr>
        <vertAlign val="superscript"/>
        <sz val="11"/>
        <rFont val="Times New Roman"/>
        <family val="1"/>
      </rPr>
      <t>2</t>
    </r>
  </si>
  <si>
    <r>
      <t xml:space="preserve">Inżynieria internetowa </t>
    </r>
    <r>
      <rPr>
        <vertAlign val="superscript"/>
        <sz val="11"/>
        <rFont val="Times New Roman"/>
        <family val="1"/>
      </rPr>
      <t>2</t>
    </r>
  </si>
  <si>
    <r>
      <t xml:space="preserve">Projektowanie mechatroniczne </t>
    </r>
    <r>
      <rPr>
        <vertAlign val="superscript"/>
        <sz val="11"/>
        <rFont val="Times New Roman"/>
        <family val="1"/>
      </rPr>
      <t>2</t>
    </r>
  </si>
  <si>
    <r>
      <t>Projekt grupowy</t>
    </r>
    <r>
      <rPr>
        <vertAlign val="superscript"/>
        <sz val="11"/>
        <rFont val="Times New Roman"/>
        <family val="1"/>
      </rPr>
      <t xml:space="preserve"> 2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</si>
  <si>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przedmiot obieralny ogólnouczelniany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</si>
  <si>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przedmiot specjalnościowy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</si>
  <si>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godziny kontaktowe wynikające z zaliczeń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</si>
  <si>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- godziny pracy własnej studenta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</si>
  <si>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- maks. liczba godzin zajęć zdalnych, szczegóły w sylabusie</t>
    </r>
  </si>
  <si>
    <r>
      <t xml:space="preserve">Prowadzonych </t>
    </r>
    <r>
      <rPr>
        <b/>
        <sz val="11"/>
        <color indexed="8"/>
        <rFont val="Arial Narrow"/>
        <family val="2"/>
      </rPr>
      <t>z bezpośrednim udziałem nauczycieli</t>
    </r>
    <r>
      <rPr>
        <sz val="11"/>
        <color indexed="8"/>
        <rFont val="Arial Narrow"/>
        <family val="2"/>
      </rPr>
      <t xml:space="preserve"> akademickich</t>
    </r>
  </si>
  <si>
    <r>
      <t>ECTS Zdal</t>
    </r>
    <r>
      <rPr>
        <b/>
        <vertAlign val="superscript"/>
        <sz val="11"/>
        <rFont val="Times New Roman"/>
        <family val="1"/>
      </rPr>
      <t>5</t>
    </r>
  </si>
  <si>
    <t>Limit</t>
  </si>
  <si>
    <t>zdalnych</t>
  </si>
  <si>
    <t>studia niestacjonarne, od roku akademickiego 2021/2022</t>
  </si>
  <si>
    <t>studia stacjonarne, od roku akademickiego 2021/2022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</si>
</sst>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0.0"/>
    <numFmt numFmtId="171" formatCode="0.0%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Narrow"/>
      <family val="2"/>
    </font>
    <font>
      <b/>
      <sz val="10"/>
      <name val="Arial CE"/>
      <family val="0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 Narrow"/>
      <family val="2"/>
    </font>
    <font>
      <sz val="9"/>
      <color rgb="FF000000"/>
      <name val="Calibri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" fontId="44" fillId="33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2" fontId="45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10" xfId="0" applyNumberFormat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12" fillId="35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36" borderId="0" xfId="0" applyFont="1" applyFill="1" applyBorder="1" applyAlignment="1">
      <alignment horizontal="center"/>
    </xf>
    <xf numFmtId="0" fontId="13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13" fillId="36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/>
    </xf>
    <xf numFmtId="164" fontId="17" fillId="0" borderId="18" xfId="0" applyNumberFormat="1" applyFont="1" applyFill="1" applyBorder="1" applyAlignment="1">
      <alignment horizontal="center"/>
    </xf>
    <xf numFmtId="164" fontId="15" fillId="0" borderId="20" xfId="0" applyNumberFormat="1" applyFont="1" applyFill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/>
    </xf>
    <xf numFmtId="164" fontId="17" fillId="0" borderId="22" xfId="0" applyNumberFormat="1" applyFont="1" applyFill="1" applyBorder="1" applyAlignment="1">
      <alignment/>
    </xf>
    <xf numFmtId="164" fontId="17" fillId="0" borderId="16" xfId="0" applyNumberFormat="1" applyFont="1" applyFill="1" applyBorder="1" applyAlignment="1">
      <alignment horizontal="center"/>
    </xf>
    <xf numFmtId="0" fontId="15" fillId="0" borderId="23" xfId="0" applyNumberFormat="1" applyFont="1" applyFill="1" applyBorder="1" applyAlignment="1">
      <alignment horizontal="center"/>
    </xf>
    <xf numFmtId="164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vertical="center"/>
    </xf>
    <xf numFmtId="164" fontId="15" fillId="0" borderId="10" xfId="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64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vertical="center"/>
    </xf>
    <xf numFmtId="164" fontId="17" fillId="0" borderId="17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7" fillId="0" borderId="20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7" fillId="0" borderId="19" xfId="0" applyNumberFormat="1" applyFont="1" applyFill="1" applyBorder="1" applyAlignment="1">
      <alignment horizontal="left"/>
    </xf>
    <xf numFmtId="164" fontId="15" fillId="0" borderId="18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18" xfId="0" applyFont="1" applyFill="1" applyBorder="1" applyAlignment="1">
      <alignment/>
    </xf>
    <xf numFmtId="164" fontId="17" fillId="0" borderId="18" xfId="0" applyNumberFormat="1" applyFont="1" applyFill="1" applyBorder="1" applyAlignment="1">
      <alignment horizontal="left"/>
    </xf>
    <xf numFmtId="0" fontId="15" fillId="0" borderId="18" xfId="0" applyFont="1" applyFill="1" applyBorder="1" applyAlignment="1">
      <alignment horizontal="right"/>
    </xf>
    <xf numFmtId="164" fontId="19" fillId="0" borderId="18" xfId="0" applyNumberFormat="1" applyFont="1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164" fontId="15" fillId="0" borderId="17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17" xfId="0" applyFont="1" applyFill="1" applyBorder="1" applyAlignment="1">
      <alignment horizontal="center"/>
    </xf>
    <xf numFmtId="164" fontId="17" fillId="0" borderId="18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right"/>
    </xf>
    <xf numFmtId="164" fontId="15" fillId="0" borderId="0" xfId="0" applyNumberFormat="1" applyFont="1" applyBorder="1" applyAlignment="1">
      <alignment/>
    </xf>
    <xf numFmtId="164" fontId="15" fillId="0" borderId="10" xfId="0" applyNumberFormat="1" applyFont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right" vertical="center"/>
    </xf>
    <xf numFmtId="164" fontId="15" fillId="0" borderId="1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164" fontId="15" fillId="0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/>
    </xf>
    <xf numFmtId="9" fontId="15" fillId="0" borderId="0" xfId="54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0" fontId="15" fillId="0" borderId="25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164" fontId="15" fillId="0" borderId="25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1" fontId="22" fillId="0" borderId="0" xfId="0" applyNumberFormat="1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164" fontId="25" fillId="0" borderId="0" xfId="0" applyNumberFormat="1" applyFont="1" applyFill="1" applyBorder="1" applyAlignment="1">
      <alignment horizontal="center"/>
    </xf>
    <xf numFmtId="2" fontId="44" fillId="34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10" fontId="24" fillId="0" borderId="10" xfId="0" applyNumberFormat="1" applyFont="1" applyBorder="1" applyAlignment="1">
      <alignment/>
    </xf>
    <xf numFmtId="171" fontId="24" fillId="0" borderId="10" xfId="0" applyNumberFormat="1" applyFont="1" applyBorder="1" applyAlignment="1">
      <alignment/>
    </xf>
    <xf numFmtId="2" fontId="24" fillId="0" borderId="0" xfId="0" applyNumberFormat="1" applyFont="1" applyAlignment="1">
      <alignment/>
    </xf>
    <xf numFmtId="2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center"/>
    </xf>
    <xf numFmtId="0" fontId="24" fillId="36" borderId="10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/>
    </xf>
    <xf numFmtId="164" fontId="17" fillId="0" borderId="20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10" fontId="17" fillId="0" borderId="0" xfId="0" applyNumberFormat="1" applyFont="1" applyBorder="1" applyAlignment="1">
      <alignment horizontal="right"/>
    </xf>
    <xf numFmtId="164" fontId="17" fillId="37" borderId="18" xfId="0" applyNumberFormat="1" applyFont="1" applyFill="1" applyBorder="1" applyAlignment="1">
      <alignment horizontal="left"/>
    </xf>
    <xf numFmtId="164" fontId="15" fillId="37" borderId="18" xfId="0" applyNumberFormat="1" applyFont="1" applyFill="1" applyBorder="1" applyAlignment="1">
      <alignment horizontal="center"/>
    </xf>
    <xf numFmtId="0" fontId="17" fillId="37" borderId="21" xfId="0" applyFont="1" applyFill="1" applyBorder="1" applyAlignment="1">
      <alignment horizontal="center"/>
    </xf>
    <xf numFmtId="2" fontId="24" fillId="38" borderId="0" xfId="0" applyNumberFormat="1" applyFont="1" applyFill="1" applyAlignment="1">
      <alignment/>
    </xf>
    <xf numFmtId="0" fontId="24" fillId="38" borderId="0" xfId="0" applyFont="1" applyFill="1" applyAlignment="1">
      <alignment/>
    </xf>
    <xf numFmtId="10" fontId="24" fillId="39" borderId="10" xfId="0" applyNumberFormat="1" applyFont="1" applyFill="1" applyBorder="1" applyAlignment="1">
      <alignment/>
    </xf>
    <xf numFmtId="0" fontId="17" fillId="37" borderId="17" xfId="0" applyFont="1" applyFill="1" applyBorder="1" applyAlignment="1">
      <alignment horizontal="center" vertical="center"/>
    </xf>
    <xf numFmtId="10" fontId="2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36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9" fontId="15" fillId="0" borderId="0" xfId="54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2" fontId="20" fillId="35" borderId="10" xfId="0" applyNumberFormat="1" applyFont="1" applyFill="1" applyBorder="1" applyAlignment="1">
      <alignment horizontal="left" vertical="top" wrapText="1"/>
    </xf>
    <xf numFmtId="2" fontId="64" fillId="35" borderId="10" xfId="0" applyNumberFormat="1" applyFont="1" applyFill="1" applyBorder="1" applyAlignment="1">
      <alignment horizontal="left" vertical="top" wrapText="1"/>
    </xf>
    <xf numFmtId="1" fontId="15" fillId="0" borderId="26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/>
    </xf>
    <xf numFmtId="0" fontId="12" fillId="35" borderId="17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left" vertical="top" wrapText="1"/>
    </xf>
    <xf numFmtId="2" fontId="65" fillId="35" borderId="10" xfId="0" applyNumberFormat="1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142875</xdr:rowOff>
    </xdr:from>
    <xdr:to>
      <xdr:col>1</xdr:col>
      <xdr:colOff>762000</xdr:colOff>
      <xdr:row>6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66725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1743075</xdr:colOff>
      <xdr:row>2</xdr:row>
      <xdr:rowOff>142875</xdr:rowOff>
    </xdr:from>
    <xdr:to>
      <xdr:col>6</xdr:col>
      <xdr:colOff>276225</xdr:colOff>
      <xdr:row>6</xdr:row>
      <xdr:rowOff>104775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2000250" y="466725"/>
          <a:ext cx="42100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Państwowa Wyższa Szkoła 
Informatyki i Przedsiębiorczości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 Łomży</a:t>
          </a:r>
        </a:p>
      </xdr:txBody>
    </xdr:sp>
    <xdr:clientData/>
  </xdr:twoCellAnchor>
  <xdr:twoCellAnchor>
    <xdr:from>
      <xdr:col>8</xdr:col>
      <xdr:colOff>266700</xdr:colOff>
      <xdr:row>2</xdr:row>
      <xdr:rowOff>114300</xdr:rowOff>
    </xdr:from>
    <xdr:to>
      <xdr:col>13</xdr:col>
      <xdr:colOff>47625</xdr:colOff>
      <xdr:row>7</xdr:row>
      <xdr:rowOff>28575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438150"/>
          <a:ext cx="1971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1</xdr:col>
      <xdr:colOff>781050</xdr:colOff>
      <xdr:row>4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1</xdr:row>
      <xdr:rowOff>0</xdr:rowOff>
    </xdr:from>
    <xdr:to>
      <xdr:col>7</xdr:col>
      <xdr:colOff>57150</xdr:colOff>
      <xdr:row>4</xdr:row>
      <xdr:rowOff>123825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2247900" y="161925"/>
          <a:ext cx="43148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Państwowa Wyższa Szkoła 
Informatyki i Przedsiębiorczości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 Łomży</a:t>
          </a:r>
        </a:p>
      </xdr:txBody>
    </xdr:sp>
    <xdr:clientData/>
  </xdr:twoCellAnchor>
  <xdr:twoCellAnchor>
    <xdr:from>
      <xdr:col>9</xdr:col>
      <xdr:colOff>238125</xdr:colOff>
      <xdr:row>0</xdr:row>
      <xdr:rowOff>123825</xdr:rowOff>
    </xdr:from>
    <xdr:to>
      <xdr:col>13</xdr:col>
      <xdr:colOff>457200</xdr:colOff>
      <xdr:row>5</xdr:row>
      <xdr:rowOff>38100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123825"/>
          <a:ext cx="1971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142875</xdr:rowOff>
    </xdr:from>
    <xdr:to>
      <xdr:col>1</xdr:col>
      <xdr:colOff>762000</xdr:colOff>
      <xdr:row>6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66725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1743075</xdr:colOff>
      <xdr:row>2</xdr:row>
      <xdr:rowOff>142875</xdr:rowOff>
    </xdr:from>
    <xdr:to>
      <xdr:col>6</xdr:col>
      <xdr:colOff>276225</xdr:colOff>
      <xdr:row>6</xdr:row>
      <xdr:rowOff>104775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2000250" y="466725"/>
          <a:ext cx="42100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Państwowa Wyższa Szkoła 
Informatyki i Przedsiębiorczości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 Łomży</a:t>
          </a:r>
        </a:p>
      </xdr:txBody>
    </xdr:sp>
    <xdr:clientData/>
  </xdr:twoCellAnchor>
  <xdr:twoCellAnchor>
    <xdr:from>
      <xdr:col>8</xdr:col>
      <xdr:colOff>266700</xdr:colOff>
      <xdr:row>2</xdr:row>
      <xdr:rowOff>114300</xdr:rowOff>
    </xdr:from>
    <xdr:to>
      <xdr:col>13</xdr:col>
      <xdr:colOff>47625</xdr:colOff>
      <xdr:row>7</xdr:row>
      <xdr:rowOff>28575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438150"/>
          <a:ext cx="1971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142875</xdr:rowOff>
    </xdr:from>
    <xdr:to>
      <xdr:col>1</xdr:col>
      <xdr:colOff>762000</xdr:colOff>
      <xdr:row>6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66725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1743075</xdr:colOff>
      <xdr:row>2</xdr:row>
      <xdr:rowOff>142875</xdr:rowOff>
    </xdr:from>
    <xdr:to>
      <xdr:col>6</xdr:col>
      <xdr:colOff>276225</xdr:colOff>
      <xdr:row>6</xdr:row>
      <xdr:rowOff>104775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2000250" y="466725"/>
          <a:ext cx="42100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Państwowa Wyższa Szkoła 
Informatyki i Przedsiębiorczości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 Łomży</a:t>
          </a:r>
        </a:p>
      </xdr:txBody>
    </xdr:sp>
    <xdr:clientData/>
  </xdr:twoCellAnchor>
  <xdr:twoCellAnchor>
    <xdr:from>
      <xdr:col>8</xdr:col>
      <xdr:colOff>266700</xdr:colOff>
      <xdr:row>2</xdr:row>
      <xdr:rowOff>114300</xdr:rowOff>
    </xdr:from>
    <xdr:to>
      <xdr:col>13</xdr:col>
      <xdr:colOff>47625</xdr:colOff>
      <xdr:row>7</xdr:row>
      <xdr:rowOff>28575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438150"/>
          <a:ext cx="1971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142875</xdr:rowOff>
    </xdr:from>
    <xdr:to>
      <xdr:col>1</xdr:col>
      <xdr:colOff>762000</xdr:colOff>
      <xdr:row>6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66725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1743075</xdr:colOff>
      <xdr:row>2</xdr:row>
      <xdr:rowOff>142875</xdr:rowOff>
    </xdr:from>
    <xdr:to>
      <xdr:col>6</xdr:col>
      <xdr:colOff>276225</xdr:colOff>
      <xdr:row>6</xdr:row>
      <xdr:rowOff>104775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2000250" y="466725"/>
          <a:ext cx="42100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Państwowa Wyższa Szkoła 
Informatyki i Przedsiębiorczości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 Łomży</a:t>
          </a:r>
        </a:p>
      </xdr:txBody>
    </xdr:sp>
    <xdr:clientData/>
  </xdr:twoCellAnchor>
  <xdr:twoCellAnchor>
    <xdr:from>
      <xdr:col>8</xdr:col>
      <xdr:colOff>266700</xdr:colOff>
      <xdr:row>2</xdr:row>
      <xdr:rowOff>114300</xdr:rowOff>
    </xdr:from>
    <xdr:to>
      <xdr:col>13</xdr:col>
      <xdr:colOff>47625</xdr:colOff>
      <xdr:row>7</xdr:row>
      <xdr:rowOff>28575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438150"/>
          <a:ext cx="1971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1</xdr:col>
      <xdr:colOff>781050</xdr:colOff>
      <xdr:row>4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1</xdr:row>
      <xdr:rowOff>0</xdr:rowOff>
    </xdr:from>
    <xdr:to>
      <xdr:col>7</xdr:col>
      <xdr:colOff>57150</xdr:colOff>
      <xdr:row>4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2247900" y="161925"/>
          <a:ext cx="43148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Państwowa Wyższa Szkoła 
Informatyki i Przedsiębiorczości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 Łomży</a:t>
          </a:r>
        </a:p>
      </xdr:txBody>
    </xdr:sp>
    <xdr:clientData/>
  </xdr:twoCellAnchor>
  <xdr:twoCellAnchor>
    <xdr:from>
      <xdr:col>9</xdr:col>
      <xdr:colOff>238125</xdr:colOff>
      <xdr:row>0</xdr:row>
      <xdr:rowOff>123825</xdr:rowOff>
    </xdr:from>
    <xdr:to>
      <xdr:col>13</xdr:col>
      <xdr:colOff>457200</xdr:colOff>
      <xdr:row>5</xdr:row>
      <xdr:rowOff>38100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123825"/>
          <a:ext cx="1971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zoomScalePageLayoutView="0" workbookViewId="0" topLeftCell="A28">
      <selection activeCell="B36" sqref="B36:B37"/>
    </sheetView>
  </sheetViews>
  <sheetFormatPr defaultColWidth="9.00390625" defaultRowHeight="12.75"/>
  <cols>
    <col min="1" max="1" width="3.375" style="0" customWidth="1"/>
    <col min="2" max="2" width="48.375" style="0" customWidth="1"/>
    <col min="3" max="3" width="9.375" style="0" customWidth="1"/>
    <col min="4" max="4" width="5.25390625" style="12" customWidth="1"/>
    <col min="5" max="11" width="5.75390625" style="0" customWidth="1"/>
    <col min="12" max="12" width="5.75390625" style="4" customWidth="1"/>
    <col min="13" max="13" width="5.75390625" style="0" customWidth="1"/>
    <col min="14" max="14" width="7.00390625" style="0" customWidth="1"/>
    <col min="15" max="15" width="8.375" style="0" customWidth="1"/>
    <col min="16" max="16" width="9.375" style="0" customWidth="1"/>
    <col min="17" max="17" width="15.375" style="9" customWidth="1"/>
    <col min="18" max="18" width="16.125" style="9" customWidth="1"/>
    <col min="19" max="19" width="15.00390625" style="9" customWidth="1"/>
    <col min="20" max="21" width="12.875" style="9" customWidth="1"/>
    <col min="22" max="22" width="11.75390625" style="0" customWidth="1"/>
    <col min="23" max="23" width="8.125" style="0" customWidth="1"/>
  </cols>
  <sheetData>
    <row r="1" ht="12.75">
      <c r="A1" s="1"/>
    </row>
    <row r="2" spans="1:14" ht="12.75">
      <c r="A2" s="24"/>
      <c r="B2" s="25"/>
      <c r="C2" s="25"/>
      <c r="D2" s="26"/>
      <c r="E2" s="25"/>
      <c r="F2" s="25"/>
      <c r="G2" s="25"/>
      <c r="H2" s="25"/>
      <c r="I2" s="25"/>
      <c r="J2" s="25"/>
      <c r="K2" s="25"/>
      <c r="L2" s="27"/>
      <c r="M2" s="25"/>
      <c r="N2" s="25"/>
    </row>
    <row r="3" spans="1:14" ht="12.75">
      <c r="A3" s="24"/>
      <c r="B3" s="25"/>
      <c r="C3" s="25"/>
      <c r="D3" s="26"/>
      <c r="E3" s="25"/>
      <c r="F3" s="25"/>
      <c r="G3" s="25"/>
      <c r="H3" s="25"/>
      <c r="I3" s="25"/>
      <c r="J3" s="25"/>
      <c r="K3" s="25"/>
      <c r="L3" s="27"/>
      <c r="M3" s="25"/>
      <c r="N3" s="25"/>
    </row>
    <row r="4" spans="1:14" ht="12.75">
      <c r="A4" s="28"/>
      <c r="B4" s="29"/>
      <c r="C4" s="29"/>
      <c r="D4" s="30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2.75">
      <c r="A5" s="28"/>
      <c r="B5" s="29"/>
      <c r="C5" s="29"/>
      <c r="D5" s="30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28"/>
      <c r="B6" s="29"/>
      <c r="C6" s="29"/>
      <c r="D6" s="30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2.75">
      <c r="A7" s="28"/>
      <c r="B7" s="29"/>
      <c r="C7" s="29"/>
      <c r="D7" s="30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20.25">
      <c r="A8" s="138" t="s">
        <v>20</v>
      </c>
      <c r="B8" s="29"/>
      <c r="C8" s="29"/>
      <c r="D8" s="30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20.25">
      <c r="A9" s="138" t="s">
        <v>37</v>
      </c>
      <c r="B9" s="29"/>
      <c r="C9" s="29"/>
      <c r="D9" s="30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24" ht="12.75">
      <c r="A10" s="31"/>
      <c r="B10" s="29"/>
      <c r="C10" s="29"/>
      <c r="D10" s="30"/>
      <c r="E10" s="29"/>
      <c r="F10" s="29"/>
      <c r="G10" s="29"/>
      <c r="H10" s="29"/>
      <c r="I10" s="29"/>
      <c r="J10" s="29"/>
      <c r="K10" s="29"/>
      <c r="L10" s="29"/>
      <c r="M10" s="29"/>
      <c r="N10" s="29"/>
      <c r="P10" s="22"/>
      <c r="Q10" s="166" t="s">
        <v>19</v>
      </c>
      <c r="R10" s="166"/>
      <c r="S10" s="166"/>
      <c r="T10" s="166"/>
      <c r="U10" s="166"/>
      <c r="W10" s="16"/>
      <c r="X10" s="16"/>
    </row>
    <row r="11" spans="1:24" s="2" customFormat="1" ht="29.25" customHeight="1">
      <c r="A11" s="171" t="s">
        <v>8</v>
      </c>
      <c r="B11" s="171" t="s">
        <v>9</v>
      </c>
      <c r="C11" s="172" t="s">
        <v>11</v>
      </c>
      <c r="D11" s="173" t="s">
        <v>19</v>
      </c>
      <c r="E11" s="175" t="s">
        <v>10</v>
      </c>
      <c r="F11" s="175"/>
      <c r="G11" s="175"/>
      <c r="H11" s="175"/>
      <c r="I11" s="175"/>
      <c r="J11" s="175"/>
      <c r="K11" s="175"/>
      <c r="L11" s="175"/>
      <c r="M11" s="175"/>
      <c r="N11" s="169" t="s">
        <v>50</v>
      </c>
      <c r="O11" s="8"/>
      <c r="P11" s="163" t="s">
        <v>54</v>
      </c>
      <c r="Q11" s="167" t="s">
        <v>88</v>
      </c>
      <c r="R11" s="167" t="s">
        <v>57</v>
      </c>
      <c r="S11" s="168" t="s">
        <v>56</v>
      </c>
      <c r="T11" s="167" t="s">
        <v>49</v>
      </c>
      <c r="U11" s="165" t="s">
        <v>55</v>
      </c>
      <c r="W11" s="164" t="s">
        <v>51</v>
      </c>
      <c r="X11" s="164"/>
    </row>
    <row r="12" spans="1:24" s="2" customFormat="1" ht="23.25" customHeight="1">
      <c r="A12" s="171"/>
      <c r="B12" s="171"/>
      <c r="C12" s="172"/>
      <c r="D12" s="174"/>
      <c r="E12" s="34" t="s">
        <v>12</v>
      </c>
      <c r="F12" s="34" t="s">
        <v>13</v>
      </c>
      <c r="G12" s="34" t="s">
        <v>36</v>
      </c>
      <c r="H12" s="35" t="s">
        <v>14</v>
      </c>
      <c r="I12" s="35" t="s">
        <v>1</v>
      </c>
      <c r="J12" s="36" t="s">
        <v>3</v>
      </c>
      <c r="K12" s="37" t="s">
        <v>62</v>
      </c>
      <c r="L12" s="37" t="s">
        <v>63</v>
      </c>
      <c r="M12" s="38" t="s">
        <v>64</v>
      </c>
      <c r="N12" s="170"/>
      <c r="O12" s="11"/>
      <c r="P12" s="163"/>
      <c r="Q12" s="167"/>
      <c r="R12" s="167"/>
      <c r="S12" s="168"/>
      <c r="T12" s="167"/>
      <c r="U12" s="165"/>
      <c r="W12" s="21" t="s">
        <v>53</v>
      </c>
      <c r="X12" s="21" t="s">
        <v>52</v>
      </c>
    </row>
    <row r="13" spans="1:21" s="2" customFormat="1" ht="15" customHeight="1">
      <c r="A13" s="92" t="s">
        <v>7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33"/>
      <c r="M13" s="39"/>
      <c r="N13" s="39"/>
      <c r="Q13" s="10"/>
      <c r="R13" s="10"/>
      <c r="S13" s="10"/>
      <c r="T13" s="10"/>
      <c r="U13" s="10"/>
    </row>
    <row r="14" spans="1:24" s="120" customFormat="1" ht="15" customHeight="1">
      <c r="A14" s="46">
        <v>1</v>
      </c>
      <c r="B14" s="47" t="s">
        <v>15</v>
      </c>
      <c r="C14" s="48" t="s">
        <v>2</v>
      </c>
      <c r="D14" s="49">
        <v>4</v>
      </c>
      <c r="E14" s="48">
        <v>15</v>
      </c>
      <c r="F14" s="48"/>
      <c r="G14" s="48">
        <v>30</v>
      </c>
      <c r="H14" s="50"/>
      <c r="I14" s="50"/>
      <c r="J14" s="51"/>
      <c r="K14" s="51">
        <v>8</v>
      </c>
      <c r="L14" s="52">
        <f>D14*25-(E14+F14+G14+H14+I14+J14+K14)</f>
        <v>47</v>
      </c>
      <c r="M14" s="53">
        <f>IF(E14=30,26,13)</f>
        <v>13</v>
      </c>
      <c r="N14" s="54">
        <f>ROUND((M14/25+(M14*L14/SUM(E14:J14))/25),0)</f>
        <v>1</v>
      </c>
      <c r="O14" s="118"/>
      <c r="P14" s="13">
        <f>SUM(F14:J14)/SUM(E14:J14)</f>
        <v>0.6666666666666666</v>
      </c>
      <c r="Q14" s="119">
        <f>SUM(E14:K14)/25</f>
        <v>2.12</v>
      </c>
      <c r="R14" s="119">
        <f>D14-Q14</f>
        <v>1.88</v>
      </c>
      <c r="S14" s="119">
        <f>(SUM(F14:J14)+L14*P14)/25</f>
        <v>2.453333333333333</v>
      </c>
      <c r="T14" s="119"/>
      <c r="U14" s="119"/>
      <c r="W14" s="121">
        <v>45</v>
      </c>
      <c r="X14" s="121"/>
    </row>
    <row r="15" spans="1:24" s="120" customFormat="1" ht="15" customHeight="1">
      <c r="A15" s="46">
        <v>2</v>
      </c>
      <c r="B15" s="47" t="s">
        <v>16</v>
      </c>
      <c r="C15" s="48" t="s">
        <v>2</v>
      </c>
      <c r="D15" s="49">
        <v>4</v>
      </c>
      <c r="E15" s="48">
        <v>15</v>
      </c>
      <c r="F15" s="48"/>
      <c r="G15" s="48">
        <v>30</v>
      </c>
      <c r="H15" s="50"/>
      <c r="I15" s="50"/>
      <c r="J15" s="51"/>
      <c r="K15" s="51">
        <v>8</v>
      </c>
      <c r="L15" s="52">
        <f aca="true" t="shared" si="0" ref="L15:L22">D15*25-(E15+F15+G15+H15+I15+J15+K15)</f>
        <v>47</v>
      </c>
      <c r="M15" s="53">
        <f aca="true" t="shared" si="1" ref="M15:M54">IF(E15=30,26,13)</f>
        <v>13</v>
      </c>
      <c r="N15" s="54">
        <f aca="true" t="shared" si="2" ref="N15:N54">ROUND((M15/25+(M15*L15/SUM(E15:J15))/25),0)</f>
        <v>1</v>
      </c>
      <c r="O15" s="118"/>
      <c r="P15" s="13">
        <f aca="true" t="shared" si="3" ref="P15:P54">SUM(F15:J15)/SUM(E15:J15)</f>
        <v>0.6666666666666666</v>
      </c>
      <c r="Q15" s="119">
        <f aca="true" t="shared" si="4" ref="Q15:Q50">SUM(E15:K15)/25</f>
        <v>2.12</v>
      </c>
      <c r="R15" s="119">
        <f aca="true" t="shared" si="5" ref="R15:R54">D15-Q15</f>
        <v>1.88</v>
      </c>
      <c r="S15" s="119">
        <f aca="true" t="shared" si="6" ref="S15:S54">(SUM(F15:J15)+L15*P15)/25</f>
        <v>2.453333333333333</v>
      </c>
      <c r="T15" s="119"/>
      <c r="U15" s="119"/>
      <c r="W15" s="121">
        <v>45</v>
      </c>
      <c r="X15" s="121"/>
    </row>
    <row r="16" spans="1:24" s="120" customFormat="1" ht="15" customHeight="1">
      <c r="A16" s="55">
        <v>3</v>
      </c>
      <c r="B16" s="47" t="s">
        <v>34</v>
      </c>
      <c r="C16" s="48" t="s">
        <v>2</v>
      </c>
      <c r="D16" s="49">
        <v>4</v>
      </c>
      <c r="E16" s="48">
        <v>15</v>
      </c>
      <c r="F16" s="48"/>
      <c r="G16" s="48">
        <v>30</v>
      </c>
      <c r="H16" s="50"/>
      <c r="I16" s="50"/>
      <c r="J16" s="51"/>
      <c r="K16" s="51">
        <v>8</v>
      </c>
      <c r="L16" s="52">
        <f t="shared" si="0"/>
        <v>47</v>
      </c>
      <c r="M16" s="53">
        <f t="shared" si="1"/>
        <v>13</v>
      </c>
      <c r="N16" s="54">
        <f t="shared" si="2"/>
        <v>1</v>
      </c>
      <c r="O16" s="118"/>
      <c r="P16" s="13">
        <f t="shared" si="3"/>
        <v>0.6666666666666666</v>
      </c>
      <c r="Q16" s="119">
        <f t="shared" si="4"/>
        <v>2.12</v>
      </c>
      <c r="R16" s="119">
        <f t="shared" si="5"/>
        <v>1.88</v>
      </c>
      <c r="S16" s="119">
        <f t="shared" si="6"/>
        <v>2.453333333333333</v>
      </c>
      <c r="T16" s="119"/>
      <c r="U16" s="119"/>
      <c r="W16" s="121"/>
      <c r="X16" s="121">
        <v>45</v>
      </c>
    </row>
    <row r="17" spans="1:24" s="120" customFormat="1" ht="15" customHeight="1">
      <c r="A17" s="46">
        <v>4</v>
      </c>
      <c r="B17" s="47" t="s">
        <v>18</v>
      </c>
      <c r="C17" s="48" t="s">
        <v>2</v>
      </c>
      <c r="D17" s="49">
        <v>4</v>
      </c>
      <c r="E17" s="48">
        <v>15</v>
      </c>
      <c r="F17" s="48"/>
      <c r="G17" s="48">
        <v>30</v>
      </c>
      <c r="H17" s="50"/>
      <c r="I17" s="56"/>
      <c r="J17" s="51"/>
      <c r="K17" s="51">
        <v>8</v>
      </c>
      <c r="L17" s="52">
        <f t="shared" si="0"/>
        <v>47</v>
      </c>
      <c r="M17" s="53">
        <f t="shared" si="1"/>
        <v>13</v>
      </c>
      <c r="N17" s="54">
        <f t="shared" si="2"/>
        <v>1</v>
      </c>
      <c r="O17" s="118"/>
      <c r="P17" s="13">
        <f t="shared" si="3"/>
        <v>0.6666666666666666</v>
      </c>
      <c r="Q17" s="119">
        <f t="shared" si="4"/>
        <v>2.12</v>
      </c>
      <c r="R17" s="119">
        <f t="shared" si="5"/>
        <v>1.88</v>
      </c>
      <c r="S17" s="119">
        <f t="shared" si="6"/>
        <v>2.453333333333333</v>
      </c>
      <c r="T17" s="119"/>
      <c r="U17" s="119"/>
      <c r="W17" s="121">
        <v>45</v>
      </c>
      <c r="X17" s="121"/>
    </row>
    <row r="18" spans="1:24" s="120" customFormat="1" ht="15" customHeight="1">
      <c r="A18" s="46">
        <v>5</v>
      </c>
      <c r="B18" s="47" t="s">
        <v>32</v>
      </c>
      <c r="C18" s="48" t="s">
        <v>0</v>
      </c>
      <c r="D18" s="49">
        <v>4</v>
      </c>
      <c r="E18" s="48">
        <v>15</v>
      </c>
      <c r="F18" s="48"/>
      <c r="G18" s="48">
        <v>30</v>
      </c>
      <c r="H18" s="50"/>
      <c r="I18" s="56"/>
      <c r="J18" s="51"/>
      <c r="K18" s="51">
        <v>8</v>
      </c>
      <c r="L18" s="52">
        <f t="shared" si="0"/>
        <v>47</v>
      </c>
      <c r="M18" s="53">
        <f t="shared" si="1"/>
        <v>13</v>
      </c>
      <c r="N18" s="54">
        <f t="shared" si="2"/>
        <v>1</v>
      </c>
      <c r="O18" s="118"/>
      <c r="P18" s="13">
        <f t="shared" si="3"/>
        <v>0.6666666666666666</v>
      </c>
      <c r="Q18" s="119">
        <f t="shared" si="4"/>
        <v>2.12</v>
      </c>
      <c r="R18" s="119">
        <f t="shared" si="5"/>
        <v>1.88</v>
      </c>
      <c r="S18" s="119">
        <f t="shared" si="6"/>
        <v>2.453333333333333</v>
      </c>
      <c r="T18" s="119"/>
      <c r="U18" s="119"/>
      <c r="W18" s="121">
        <v>45</v>
      </c>
      <c r="X18" s="121"/>
    </row>
    <row r="19" spans="1:24" s="120" customFormat="1" ht="15" customHeight="1">
      <c r="A19" s="46">
        <v>6</v>
      </c>
      <c r="B19" s="47" t="s">
        <v>29</v>
      </c>
      <c r="C19" s="48" t="s">
        <v>0</v>
      </c>
      <c r="D19" s="49">
        <v>4</v>
      </c>
      <c r="E19" s="48">
        <v>15</v>
      </c>
      <c r="F19" s="48"/>
      <c r="G19" s="48"/>
      <c r="H19" s="50">
        <v>30</v>
      </c>
      <c r="I19" s="56"/>
      <c r="J19" s="51"/>
      <c r="K19" s="51">
        <v>8</v>
      </c>
      <c r="L19" s="52">
        <f t="shared" si="0"/>
        <v>47</v>
      </c>
      <c r="M19" s="53">
        <f t="shared" si="1"/>
        <v>13</v>
      </c>
      <c r="N19" s="54">
        <f t="shared" si="2"/>
        <v>1</v>
      </c>
      <c r="O19" s="118"/>
      <c r="P19" s="13">
        <f t="shared" si="3"/>
        <v>0.6666666666666666</v>
      </c>
      <c r="Q19" s="119">
        <f t="shared" si="4"/>
        <v>2.12</v>
      </c>
      <c r="R19" s="119">
        <f t="shared" si="5"/>
        <v>1.88</v>
      </c>
      <c r="S19" s="119">
        <f t="shared" si="6"/>
        <v>2.453333333333333</v>
      </c>
      <c r="T19" s="119"/>
      <c r="U19" s="119"/>
      <c r="W19" s="121">
        <v>45</v>
      </c>
      <c r="X19" s="121"/>
    </row>
    <row r="20" spans="1:24" s="120" customFormat="1" ht="15" customHeight="1">
      <c r="A20" s="46">
        <v>7</v>
      </c>
      <c r="B20" s="47" t="s">
        <v>22</v>
      </c>
      <c r="C20" s="48" t="s">
        <v>0</v>
      </c>
      <c r="D20" s="49">
        <v>4</v>
      </c>
      <c r="E20" s="48">
        <v>15</v>
      </c>
      <c r="F20" s="48"/>
      <c r="G20" s="48">
        <v>30</v>
      </c>
      <c r="H20" s="50"/>
      <c r="I20" s="56"/>
      <c r="J20" s="51"/>
      <c r="K20" s="51">
        <v>8</v>
      </c>
      <c r="L20" s="52">
        <f t="shared" si="0"/>
        <v>47</v>
      </c>
      <c r="M20" s="53">
        <f t="shared" si="1"/>
        <v>13</v>
      </c>
      <c r="N20" s="54">
        <f t="shared" si="2"/>
        <v>1</v>
      </c>
      <c r="O20" s="118"/>
      <c r="P20" s="13">
        <f t="shared" si="3"/>
        <v>0.6666666666666666</v>
      </c>
      <c r="Q20" s="119">
        <f t="shared" si="4"/>
        <v>2.12</v>
      </c>
      <c r="R20" s="119">
        <f t="shared" si="5"/>
        <v>1.88</v>
      </c>
      <c r="S20" s="119">
        <f t="shared" si="6"/>
        <v>2.453333333333333</v>
      </c>
      <c r="T20" s="119"/>
      <c r="U20" s="119"/>
      <c r="W20" s="121">
        <v>45</v>
      </c>
      <c r="X20" s="121"/>
    </row>
    <row r="21" spans="1:24" s="120" customFormat="1" ht="15" customHeight="1">
      <c r="A21" s="46">
        <v>8</v>
      </c>
      <c r="B21" s="47" t="s">
        <v>66</v>
      </c>
      <c r="C21" s="48" t="s">
        <v>0</v>
      </c>
      <c r="D21" s="49">
        <v>2</v>
      </c>
      <c r="E21" s="48">
        <v>30</v>
      </c>
      <c r="F21" s="48"/>
      <c r="G21" s="48"/>
      <c r="H21" s="50"/>
      <c r="I21" s="56"/>
      <c r="J21" s="51"/>
      <c r="K21" s="51">
        <v>4</v>
      </c>
      <c r="L21" s="52">
        <f t="shared" si="0"/>
        <v>16</v>
      </c>
      <c r="M21" s="53">
        <f t="shared" si="1"/>
        <v>26</v>
      </c>
      <c r="N21" s="54">
        <v>1</v>
      </c>
      <c r="O21" s="118"/>
      <c r="P21" s="13">
        <f t="shared" si="3"/>
        <v>0</v>
      </c>
      <c r="Q21" s="119">
        <f t="shared" si="4"/>
        <v>1.36</v>
      </c>
      <c r="R21" s="119">
        <f t="shared" si="5"/>
        <v>0.6399999999999999</v>
      </c>
      <c r="S21" s="119">
        <f t="shared" si="6"/>
        <v>0</v>
      </c>
      <c r="T21" s="119">
        <v>2</v>
      </c>
      <c r="U21" s="119">
        <v>2</v>
      </c>
      <c r="W21" s="121">
        <v>30</v>
      </c>
      <c r="X21" s="121"/>
    </row>
    <row r="22" spans="1:24" s="120" customFormat="1" ht="15" customHeight="1">
      <c r="A22" s="46">
        <v>9</v>
      </c>
      <c r="B22" s="47" t="s">
        <v>31</v>
      </c>
      <c r="C22" s="48" t="s">
        <v>0</v>
      </c>
      <c r="D22" s="49">
        <v>2</v>
      </c>
      <c r="E22" s="48"/>
      <c r="F22" s="48">
        <v>30</v>
      </c>
      <c r="G22" s="48"/>
      <c r="H22" s="50"/>
      <c r="I22" s="56"/>
      <c r="J22" s="51"/>
      <c r="K22" s="51">
        <v>4</v>
      </c>
      <c r="L22" s="52">
        <f t="shared" si="0"/>
        <v>16</v>
      </c>
      <c r="M22" s="53">
        <f t="shared" si="1"/>
        <v>13</v>
      </c>
      <c r="N22" s="54">
        <f t="shared" si="2"/>
        <v>1</v>
      </c>
      <c r="O22" s="118"/>
      <c r="P22" s="13">
        <f t="shared" si="3"/>
        <v>1</v>
      </c>
      <c r="Q22" s="119">
        <f t="shared" si="4"/>
        <v>1.36</v>
      </c>
      <c r="R22" s="119">
        <f t="shared" si="5"/>
        <v>0.6399999999999999</v>
      </c>
      <c r="S22" s="119">
        <f t="shared" si="6"/>
        <v>1.84</v>
      </c>
      <c r="T22" s="119">
        <v>2</v>
      </c>
      <c r="U22" s="119">
        <v>2</v>
      </c>
      <c r="W22" s="121">
        <v>30</v>
      </c>
      <c r="X22" s="121"/>
    </row>
    <row r="23" spans="1:24" s="120" customFormat="1" ht="15" customHeight="1">
      <c r="A23" s="57">
        <v>10</v>
      </c>
      <c r="B23" s="58" t="s">
        <v>17</v>
      </c>
      <c r="C23" s="59" t="s">
        <v>0</v>
      </c>
      <c r="D23" s="60">
        <v>0</v>
      </c>
      <c r="E23" s="59"/>
      <c r="F23" s="59">
        <v>30</v>
      </c>
      <c r="G23" s="59">
        <v>0</v>
      </c>
      <c r="H23" s="61"/>
      <c r="I23" s="62"/>
      <c r="J23" s="51"/>
      <c r="K23" s="51"/>
      <c r="L23" s="52"/>
      <c r="M23" s="53"/>
      <c r="N23" s="54">
        <v>0</v>
      </c>
      <c r="O23" s="118"/>
      <c r="P23" s="13"/>
      <c r="Q23" s="119"/>
      <c r="R23" s="119"/>
      <c r="S23" s="119"/>
      <c r="T23" s="119"/>
      <c r="U23" s="119"/>
      <c r="W23" s="121">
        <v>30</v>
      </c>
      <c r="X23" s="121"/>
    </row>
    <row r="24" spans="1:24" s="120" customFormat="1" ht="15" customHeight="1">
      <c r="A24" s="52"/>
      <c r="B24" s="63" t="str">
        <f>CONCATENATE("Semestr 1, razem godz. zajęć:   ",SUM(E24:J24))</f>
        <v>Semestr 1, razem godz. zajęć:   405</v>
      </c>
      <c r="C24" s="64"/>
      <c r="D24" s="65">
        <f aca="true" t="shared" si="7" ref="D24:J24">SUM(D14:D23)</f>
        <v>32</v>
      </c>
      <c r="E24" s="65">
        <f t="shared" si="7"/>
        <v>135</v>
      </c>
      <c r="F24" s="65">
        <f t="shared" si="7"/>
        <v>60</v>
      </c>
      <c r="G24" s="65">
        <f t="shared" si="7"/>
        <v>180</v>
      </c>
      <c r="H24" s="65">
        <f t="shared" si="7"/>
        <v>30</v>
      </c>
      <c r="I24" s="65">
        <f t="shared" si="7"/>
        <v>0</v>
      </c>
      <c r="J24" s="65">
        <f t="shared" si="7"/>
        <v>0</v>
      </c>
      <c r="K24" s="33">
        <f>SUM(K14:K23)</f>
        <v>64</v>
      </c>
      <c r="L24" s="33">
        <f>SUM(L14:L23)</f>
        <v>361</v>
      </c>
      <c r="M24" s="33">
        <f>SUM(M14:M23)</f>
        <v>130</v>
      </c>
      <c r="N24" s="33">
        <f>SUM(N14:N23)</f>
        <v>9</v>
      </c>
      <c r="O24" s="122"/>
      <c r="P24" s="13"/>
      <c r="Q24" s="119"/>
      <c r="R24" s="119"/>
      <c r="S24" s="119"/>
      <c r="T24" s="119"/>
      <c r="U24" s="119"/>
      <c r="W24" s="121"/>
      <c r="X24" s="121"/>
    </row>
    <row r="25" spans="1:24" s="120" customFormat="1" ht="15" customHeight="1">
      <c r="A25" s="66" t="s">
        <v>5</v>
      </c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9"/>
      <c r="M25" s="53"/>
      <c r="N25" s="54"/>
      <c r="O25" s="118"/>
      <c r="P25" s="13"/>
      <c r="Q25" s="119"/>
      <c r="R25" s="119"/>
      <c r="S25" s="119"/>
      <c r="T25" s="119"/>
      <c r="U25" s="119"/>
      <c r="W25" s="121"/>
      <c r="X25" s="121"/>
    </row>
    <row r="26" spans="1:24" s="120" customFormat="1" ht="15" customHeight="1">
      <c r="A26" s="70"/>
      <c r="B26" s="66" t="s">
        <v>25</v>
      </c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53"/>
      <c r="N26" s="54"/>
      <c r="O26" s="118"/>
      <c r="P26" s="13"/>
      <c r="Q26" s="119"/>
      <c r="R26" s="119"/>
      <c r="S26" s="119"/>
      <c r="T26" s="119"/>
      <c r="U26" s="119"/>
      <c r="W26" s="121"/>
      <c r="X26" s="121"/>
    </row>
    <row r="27" spans="1:24" s="120" customFormat="1" ht="15" customHeight="1">
      <c r="A27" s="71">
        <v>1</v>
      </c>
      <c r="B27" s="72" t="s">
        <v>21</v>
      </c>
      <c r="C27" s="73" t="s">
        <v>0</v>
      </c>
      <c r="D27" s="65">
        <v>2</v>
      </c>
      <c r="E27" s="73"/>
      <c r="F27" s="74"/>
      <c r="G27" s="73"/>
      <c r="H27" s="73"/>
      <c r="I27" s="73"/>
      <c r="J27" s="75">
        <v>30</v>
      </c>
      <c r="K27" s="75">
        <v>4</v>
      </c>
      <c r="L27" s="52">
        <f>D27*25-(E27+F27+G27+H27+I27+J27+K27)</f>
        <v>16</v>
      </c>
      <c r="M27" s="53">
        <f t="shared" si="1"/>
        <v>13</v>
      </c>
      <c r="N27" s="54">
        <f t="shared" si="2"/>
        <v>1</v>
      </c>
      <c r="O27" s="118"/>
      <c r="P27" s="13">
        <f t="shared" si="3"/>
        <v>1</v>
      </c>
      <c r="Q27" s="119">
        <f>SUM(E27:K27)/25</f>
        <v>1.36</v>
      </c>
      <c r="R27" s="119">
        <f t="shared" si="5"/>
        <v>0.6399999999999999</v>
      </c>
      <c r="S27" s="119">
        <f t="shared" si="6"/>
        <v>1.84</v>
      </c>
      <c r="T27" s="119"/>
      <c r="U27" s="119"/>
      <c r="W27" s="121">
        <v>30</v>
      </c>
      <c r="X27" s="121"/>
    </row>
    <row r="28" spans="1:24" s="120" customFormat="1" ht="15" customHeight="1">
      <c r="A28" s="71">
        <v>2</v>
      </c>
      <c r="B28" s="47" t="s">
        <v>31</v>
      </c>
      <c r="C28" s="73" t="s">
        <v>0</v>
      </c>
      <c r="D28" s="65">
        <v>2</v>
      </c>
      <c r="E28" s="73"/>
      <c r="F28" s="73">
        <v>30</v>
      </c>
      <c r="G28" s="73"/>
      <c r="H28" s="73"/>
      <c r="I28" s="73"/>
      <c r="J28" s="75"/>
      <c r="K28" s="75">
        <v>4</v>
      </c>
      <c r="L28" s="52">
        <f>D28*25-(E28+F28+G28+H28+I28+J28+K28)</f>
        <v>16</v>
      </c>
      <c r="M28" s="53">
        <f t="shared" si="1"/>
        <v>13</v>
      </c>
      <c r="N28" s="54">
        <f t="shared" si="2"/>
        <v>1</v>
      </c>
      <c r="O28" s="118"/>
      <c r="P28" s="13">
        <f t="shared" si="3"/>
        <v>1</v>
      </c>
      <c r="Q28" s="119">
        <f t="shared" si="4"/>
        <v>1.36</v>
      </c>
      <c r="R28" s="119">
        <f t="shared" si="5"/>
        <v>0.6399999999999999</v>
      </c>
      <c r="S28" s="119">
        <f t="shared" si="6"/>
        <v>1.84</v>
      </c>
      <c r="T28" s="119">
        <v>2</v>
      </c>
      <c r="U28" s="119">
        <v>2</v>
      </c>
      <c r="W28" s="121">
        <v>30</v>
      </c>
      <c r="X28" s="121"/>
    </row>
    <row r="29" spans="1:24" s="123" customFormat="1" ht="15" customHeight="1">
      <c r="A29" s="76"/>
      <c r="B29" s="76" t="s">
        <v>28</v>
      </c>
      <c r="C29" s="77"/>
      <c r="D29" s="78"/>
      <c r="E29" s="79"/>
      <c r="F29" s="79"/>
      <c r="G29" s="79"/>
      <c r="H29" s="79"/>
      <c r="I29" s="79"/>
      <c r="J29" s="80"/>
      <c r="K29" s="81"/>
      <c r="L29" s="52"/>
      <c r="M29" s="53"/>
      <c r="N29" s="54"/>
      <c r="O29" s="118"/>
      <c r="P29" s="13"/>
      <c r="Q29" s="119"/>
      <c r="R29" s="119"/>
      <c r="S29" s="119"/>
      <c r="T29" s="119"/>
      <c r="U29" s="119"/>
      <c r="W29" s="124"/>
      <c r="X29" s="124"/>
    </row>
    <row r="30" spans="1:24" s="123" customFormat="1" ht="15" customHeight="1">
      <c r="A30" s="55">
        <v>3</v>
      </c>
      <c r="B30" s="82" t="s">
        <v>67</v>
      </c>
      <c r="C30" s="48" t="s">
        <v>2</v>
      </c>
      <c r="D30" s="83">
        <v>4</v>
      </c>
      <c r="E30" s="55">
        <v>15</v>
      </c>
      <c r="F30" s="55"/>
      <c r="G30" s="55">
        <v>30</v>
      </c>
      <c r="H30" s="71"/>
      <c r="I30" s="71"/>
      <c r="J30" s="84"/>
      <c r="K30" s="84">
        <v>8</v>
      </c>
      <c r="L30" s="52">
        <f aca="true" t="shared" si="8" ref="L30:L37">D30*25-(E30+F30+G30+H30+I30+J30+K30)</f>
        <v>47</v>
      </c>
      <c r="M30" s="53">
        <f t="shared" si="1"/>
        <v>13</v>
      </c>
      <c r="N30" s="54">
        <f t="shared" si="2"/>
        <v>1</v>
      </c>
      <c r="O30" s="118"/>
      <c r="P30" s="13">
        <f t="shared" si="3"/>
        <v>0.6666666666666666</v>
      </c>
      <c r="Q30" s="119">
        <f t="shared" si="4"/>
        <v>2.12</v>
      </c>
      <c r="R30" s="119">
        <f t="shared" si="5"/>
        <v>1.88</v>
      </c>
      <c r="S30" s="119">
        <f t="shared" si="6"/>
        <v>2.453333333333333</v>
      </c>
      <c r="T30" s="119">
        <v>4</v>
      </c>
      <c r="U30" s="119"/>
      <c r="W30" s="124">
        <v>45</v>
      </c>
      <c r="X30" s="124"/>
    </row>
    <row r="31" spans="1:24" s="123" customFormat="1" ht="15" customHeight="1">
      <c r="A31" s="55">
        <v>4</v>
      </c>
      <c r="B31" s="85" t="s">
        <v>68</v>
      </c>
      <c r="C31" s="48" t="s">
        <v>2</v>
      </c>
      <c r="D31" s="83">
        <v>4</v>
      </c>
      <c r="E31" s="55">
        <v>15</v>
      </c>
      <c r="F31" s="55"/>
      <c r="G31" s="55">
        <v>30</v>
      </c>
      <c r="H31" s="71"/>
      <c r="I31" s="71"/>
      <c r="J31" s="84"/>
      <c r="K31" s="84">
        <v>8</v>
      </c>
      <c r="L31" s="52">
        <f t="shared" si="8"/>
        <v>47</v>
      </c>
      <c r="M31" s="53">
        <f t="shared" si="1"/>
        <v>13</v>
      </c>
      <c r="N31" s="54">
        <f t="shared" si="2"/>
        <v>1</v>
      </c>
      <c r="O31" s="118"/>
      <c r="P31" s="13">
        <f t="shared" si="3"/>
        <v>0.6666666666666666</v>
      </c>
      <c r="Q31" s="119">
        <f t="shared" si="4"/>
        <v>2.12</v>
      </c>
      <c r="R31" s="119">
        <f t="shared" si="5"/>
        <v>1.88</v>
      </c>
      <c r="S31" s="119">
        <f t="shared" si="6"/>
        <v>2.453333333333333</v>
      </c>
      <c r="T31" s="119">
        <v>4</v>
      </c>
      <c r="U31" s="119"/>
      <c r="W31" s="124"/>
      <c r="X31" s="124">
        <v>45</v>
      </c>
    </row>
    <row r="32" spans="1:24" s="123" customFormat="1" ht="15" customHeight="1">
      <c r="A32" s="55">
        <v>5</v>
      </c>
      <c r="B32" s="86" t="s">
        <v>69</v>
      </c>
      <c r="C32" s="48" t="s">
        <v>2</v>
      </c>
      <c r="D32" s="83">
        <v>4</v>
      </c>
      <c r="E32" s="55">
        <v>15</v>
      </c>
      <c r="F32" s="55"/>
      <c r="G32" s="55">
        <v>30</v>
      </c>
      <c r="H32" s="71"/>
      <c r="I32" s="71"/>
      <c r="J32" s="84"/>
      <c r="K32" s="84">
        <v>8</v>
      </c>
      <c r="L32" s="52">
        <f t="shared" si="8"/>
        <v>47</v>
      </c>
      <c r="M32" s="53">
        <f t="shared" si="1"/>
        <v>13</v>
      </c>
      <c r="N32" s="54">
        <f t="shared" si="2"/>
        <v>1</v>
      </c>
      <c r="O32" s="118"/>
      <c r="P32" s="13">
        <f t="shared" si="3"/>
        <v>0.6666666666666666</v>
      </c>
      <c r="Q32" s="119">
        <f t="shared" si="4"/>
        <v>2.12</v>
      </c>
      <c r="R32" s="119">
        <f t="shared" si="5"/>
        <v>1.88</v>
      </c>
      <c r="S32" s="119">
        <f t="shared" si="6"/>
        <v>2.453333333333333</v>
      </c>
      <c r="T32" s="119">
        <v>4</v>
      </c>
      <c r="U32" s="119"/>
      <c r="W32" s="124">
        <v>45</v>
      </c>
      <c r="X32" s="124"/>
    </row>
    <row r="33" spans="1:24" s="123" customFormat="1" ht="15" customHeight="1">
      <c r="A33" s="55">
        <v>6</v>
      </c>
      <c r="B33" s="87" t="s">
        <v>70</v>
      </c>
      <c r="C33" s="48" t="s">
        <v>0</v>
      </c>
      <c r="D33" s="83">
        <v>4</v>
      </c>
      <c r="E33" s="55">
        <v>15</v>
      </c>
      <c r="F33" s="55"/>
      <c r="G33" s="55">
        <v>30</v>
      </c>
      <c r="H33" s="71"/>
      <c r="I33" s="71"/>
      <c r="J33" s="84"/>
      <c r="K33" s="84">
        <v>8</v>
      </c>
      <c r="L33" s="52">
        <f t="shared" si="8"/>
        <v>47</v>
      </c>
      <c r="M33" s="53">
        <f t="shared" si="1"/>
        <v>13</v>
      </c>
      <c r="N33" s="54">
        <f t="shared" si="2"/>
        <v>1</v>
      </c>
      <c r="O33" s="118"/>
      <c r="P33" s="13">
        <f t="shared" si="3"/>
        <v>0.6666666666666666</v>
      </c>
      <c r="Q33" s="119">
        <f t="shared" si="4"/>
        <v>2.12</v>
      </c>
      <c r="R33" s="119">
        <f t="shared" si="5"/>
        <v>1.88</v>
      </c>
      <c r="S33" s="119">
        <f t="shared" si="6"/>
        <v>2.453333333333333</v>
      </c>
      <c r="T33" s="119">
        <v>4</v>
      </c>
      <c r="U33" s="119"/>
      <c r="W33" s="124">
        <v>45</v>
      </c>
      <c r="X33" s="124"/>
    </row>
    <row r="34" spans="1:24" s="123" customFormat="1" ht="15" customHeight="1">
      <c r="A34" s="55">
        <v>7</v>
      </c>
      <c r="B34" s="87" t="s">
        <v>71</v>
      </c>
      <c r="C34" s="48" t="s">
        <v>0</v>
      </c>
      <c r="D34" s="83">
        <v>4</v>
      </c>
      <c r="E34" s="55">
        <v>15</v>
      </c>
      <c r="F34" s="55"/>
      <c r="G34" s="55">
        <v>30</v>
      </c>
      <c r="H34" s="71"/>
      <c r="I34" s="71"/>
      <c r="J34" s="84"/>
      <c r="K34" s="84">
        <v>8</v>
      </c>
      <c r="L34" s="52">
        <f t="shared" si="8"/>
        <v>47</v>
      </c>
      <c r="M34" s="53">
        <f t="shared" si="1"/>
        <v>13</v>
      </c>
      <c r="N34" s="54">
        <f t="shared" si="2"/>
        <v>1</v>
      </c>
      <c r="O34" s="118"/>
      <c r="P34" s="13">
        <f t="shared" si="3"/>
        <v>0.6666666666666666</v>
      </c>
      <c r="Q34" s="119">
        <f t="shared" si="4"/>
        <v>2.12</v>
      </c>
      <c r="R34" s="119">
        <f t="shared" si="5"/>
        <v>1.88</v>
      </c>
      <c r="S34" s="119">
        <f t="shared" si="6"/>
        <v>2.453333333333333</v>
      </c>
      <c r="T34" s="119">
        <v>4</v>
      </c>
      <c r="U34" s="119"/>
      <c r="W34" s="124">
        <v>45</v>
      </c>
      <c r="X34" s="124"/>
    </row>
    <row r="35" spans="1:24" s="123" customFormat="1" ht="15" customHeight="1">
      <c r="A35" s="55">
        <v>8</v>
      </c>
      <c r="B35" s="87" t="s">
        <v>72</v>
      </c>
      <c r="C35" s="48" t="s">
        <v>0</v>
      </c>
      <c r="D35" s="83">
        <v>4</v>
      </c>
      <c r="E35" s="55">
        <v>15</v>
      </c>
      <c r="F35" s="55"/>
      <c r="G35" s="55">
        <v>30</v>
      </c>
      <c r="H35" s="71"/>
      <c r="I35" s="71"/>
      <c r="J35" s="84"/>
      <c r="K35" s="84">
        <v>8</v>
      </c>
      <c r="L35" s="52">
        <f t="shared" si="8"/>
        <v>47</v>
      </c>
      <c r="M35" s="53">
        <f t="shared" si="1"/>
        <v>13</v>
      </c>
      <c r="N35" s="54">
        <f t="shared" si="2"/>
        <v>1</v>
      </c>
      <c r="O35" s="118"/>
      <c r="P35" s="13">
        <f t="shared" si="3"/>
        <v>0.6666666666666666</v>
      </c>
      <c r="Q35" s="119">
        <f t="shared" si="4"/>
        <v>2.12</v>
      </c>
      <c r="R35" s="119">
        <f t="shared" si="5"/>
        <v>1.88</v>
      </c>
      <c r="S35" s="119">
        <f t="shared" si="6"/>
        <v>2.453333333333333</v>
      </c>
      <c r="T35" s="119">
        <v>4</v>
      </c>
      <c r="U35" s="119"/>
      <c r="W35" s="124"/>
      <c r="X35" s="124">
        <v>45</v>
      </c>
    </row>
    <row r="36" spans="1:24" s="123" customFormat="1" ht="15" customHeight="1">
      <c r="A36" s="55">
        <v>9</v>
      </c>
      <c r="B36" s="87" t="s">
        <v>73</v>
      </c>
      <c r="C36" s="48" t="s">
        <v>0</v>
      </c>
      <c r="D36" s="83">
        <v>2</v>
      </c>
      <c r="E36" s="55"/>
      <c r="F36" s="55"/>
      <c r="G36" s="55"/>
      <c r="H36" s="71"/>
      <c r="I36" s="71">
        <v>30</v>
      </c>
      <c r="J36" s="84"/>
      <c r="K36" s="84">
        <v>4</v>
      </c>
      <c r="L36" s="52">
        <f t="shared" si="8"/>
        <v>16</v>
      </c>
      <c r="M36" s="53">
        <f t="shared" si="1"/>
        <v>13</v>
      </c>
      <c r="N36" s="54">
        <f t="shared" si="2"/>
        <v>1</v>
      </c>
      <c r="O36" s="118"/>
      <c r="P36" s="13">
        <f t="shared" si="3"/>
        <v>1</v>
      </c>
      <c r="Q36" s="119">
        <f t="shared" si="4"/>
        <v>1.36</v>
      </c>
      <c r="R36" s="119">
        <f t="shared" si="5"/>
        <v>0.6399999999999999</v>
      </c>
      <c r="S36" s="119">
        <f t="shared" si="6"/>
        <v>1.84</v>
      </c>
      <c r="T36" s="119">
        <v>2</v>
      </c>
      <c r="U36" s="119"/>
      <c r="W36" s="124"/>
      <c r="X36" s="124">
        <v>30</v>
      </c>
    </row>
    <row r="37" spans="1:24" s="123" customFormat="1" ht="15" customHeight="1">
      <c r="A37" s="55">
        <v>10</v>
      </c>
      <c r="B37" s="87" t="s">
        <v>74</v>
      </c>
      <c r="C37" s="48" t="s">
        <v>0</v>
      </c>
      <c r="D37" s="83">
        <v>2</v>
      </c>
      <c r="E37" s="55"/>
      <c r="F37" s="55"/>
      <c r="G37" s="55"/>
      <c r="H37" s="71"/>
      <c r="I37" s="71">
        <v>30</v>
      </c>
      <c r="J37" s="84"/>
      <c r="K37" s="84">
        <v>4</v>
      </c>
      <c r="L37" s="52">
        <f t="shared" si="8"/>
        <v>16</v>
      </c>
      <c r="M37" s="53">
        <f t="shared" si="1"/>
        <v>13</v>
      </c>
      <c r="N37" s="54">
        <f t="shared" si="2"/>
        <v>1</v>
      </c>
      <c r="O37" s="118"/>
      <c r="P37" s="13">
        <f t="shared" si="3"/>
        <v>1</v>
      </c>
      <c r="Q37" s="119">
        <f t="shared" si="4"/>
        <v>1.36</v>
      </c>
      <c r="R37" s="119">
        <f t="shared" si="5"/>
        <v>0.6399999999999999</v>
      </c>
      <c r="S37" s="119">
        <f t="shared" si="6"/>
        <v>1.84</v>
      </c>
      <c r="T37" s="119">
        <v>2</v>
      </c>
      <c r="U37" s="119"/>
      <c r="W37" s="124">
        <v>30</v>
      </c>
      <c r="X37" s="124"/>
    </row>
    <row r="38" spans="1:24" s="123" customFormat="1" ht="15" customHeight="1">
      <c r="A38" s="55"/>
      <c r="B38" s="88" t="str">
        <f>CONCATENATE("Semestr 2, razem godz. zajęć:   ",SUM(E38:J38))</f>
        <v>Semestr 2, razem godz. zajęć:   390</v>
      </c>
      <c r="C38" s="89"/>
      <c r="D38" s="83">
        <f aca="true" t="shared" si="9" ref="D38:N38">SUM(D30:D37)+D27+D28</f>
        <v>32</v>
      </c>
      <c r="E38" s="83">
        <f t="shared" si="9"/>
        <v>90</v>
      </c>
      <c r="F38" s="83">
        <f t="shared" si="9"/>
        <v>30</v>
      </c>
      <c r="G38" s="83">
        <f t="shared" si="9"/>
        <v>180</v>
      </c>
      <c r="H38" s="83">
        <f t="shared" si="9"/>
        <v>0</v>
      </c>
      <c r="I38" s="90">
        <f t="shared" si="9"/>
        <v>60</v>
      </c>
      <c r="J38" s="91">
        <f t="shared" si="9"/>
        <v>30</v>
      </c>
      <c r="K38" s="91">
        <f t="shared" si="9"/>
        <v>64</v>
      </c>
      <c r="L38" s="91">
        <f t="shared" si="9"/>
        <v>346</v>
      </c>
      <c r="M38" s="91">
        <f t="shared" si="9"/>
        <v>130</v>
      </c>
      <c r="N38" s="65">
        <f t="shared" si="9"/>
        <v>10</v>
      </c>
      <c r="O38" s="125"/>
      <c r="P38" s="13"/>
      <c r="Q38" s="119"/>
      <c r="R38" s="119"/>
      <c r="S38" s="119"/>
      <c r="T38" s="119"/>
      <c r="U38" s="119"/>
      <c r="W38" s="124"/>
      <c r="X38" s="124"/>
    </row>
    <row r="39" spans="1:24" s="123" customFormat="1" ht="15" customHeight="1">
      <c r="A39" s="76"/>
      <c r="B39" s="76" t="s">
        <v>27</v>
      </c>
      <c r="C39" s="77"/>
      <c r="D39" s="78"/>
      <c r="E39" s="79"/>
      <c r="F39" s="79"/>
      <c r="G39" s="79"/>
      <c r="H39" s="79"/>
      <c r="I39" s="79"/>
      <c r="J39" s="81"/>
      <c r="K39" s="81"/>
      <c r="L39" s="69"/>
      <c r="M39" s="53"/>
      <c r="N39" s="54"/>
      <c r="O39" s="118"/>
      <c r="P39" s="13"/>
      <c r="Q39" s="119"/>
      <c r="R39" s="119"/>
      <c r="S39" s="119"/>
      <c r="T39" s="119"/>
      <c r="U39" s="119"/>
      <c r="W39" s="124"/>
      <c r="X39" s="124"/>
    </row>
    <row r="40" spans="1:24" s="123" customFormat="1" ht="15" customHeight="1">
      <c r="A40" s="55">
        <v>3</v>
      </c>
      <c r="B40" s="82" t="s">
        <v>75</v>
      </c>
      <c r="C40" s="48" t="s">
        <v>2</v>
      </c>
      <c r="D40" s="83">
        <v>4</v>
      </c>
      <c r="E40" s="55">
        <v>15</v>
      </c>
      <c r="F40" s="55"/>
      <c r="G40" s="55">
        <v>30</v>
      </c>
      <c r="H40" s="71"/>
      <c r="I40" s="71"/>
      <c r="J40" s="84"/>
      <c r="K40" s="84">
        <v>8</v>
      </c>
      <c r="L40" s="52">
        <f>D40*25-(E40+F40+G40+H40+I40+J40+K40)</f>
        <v>47</v>
      </c>
      <c r="M40" s="53">
        <f t="shared" si="1"/>
        <v>13</v>
      </c>
      <c r="N40" s="54">
        <f t="shared" si="2"/>
        <v>1</v>
      </c>
      <c r="O40" s="118"/>
      <c r="P40" s="13">
        <f t="shared" si="3"/>
        <v>0.6666666666666666</v>
      </c>
      <c r="Q40" s="119">
        <f t="shared" si="4"/>
        <v>2.12</v>
      </c>
      <c r="R40" s="119">
        <f t="shared" si="5"/>
        <v>1.88</v>
      </c>
      <c r="S40" s="119">
        <f t="shared" si="6"/>
        <v>2.453333333333333</v>
      </c>
      <c r="T40" s="119">
        <v>4</v>
      </c>
      <c r="U40" s="119"/>
      <c r="W40" s="124">
        <v>45</v>
      </c>
      <c r="X40" s="124"/>
    </row>
    <row r="41" spans="1:24" s="123" customFormat="1" ht="15" customHeight="1">
      <c r="A41" s="55">
        <v>4</v>
      </c>
      <c r="B41" s="85" t="s">
        <v>76</v>
      </c>
      <c r="C41" s="48" t="s">
        <v>2</v>
      </c>
      <c r="D41" s="83">
        <v>4</v>
      </c>
      <c r="E41" s="55">
        <v>15</v>
      </c>
      <c r="F41" s="55"/>
      <c r="G41" s="55">
        <v>30</v>
      </c>
      <c r="H41" s="71"/>
      <c r="I41" s="71"/>
      <c r="J41" s="84"/>
      <c r="K41" s="84">
        <v>8</v>
      </c>
      <c r="L41" s="52">
        <f aca="true" t="shared" si="10" ref="L41:L47">D41*25-(E41+F41+G41+H41+I41+J41+K41)</f>
        <v>47</v>
      </c>
      <c r="M41" s="53">
        <f t="shared" si="1"/>
        <v>13</v>
      </c>
      <c r="N41" s="54">
        <f t="shared" si="2"/>
        <v>1</v>
      </c>
      <c r="O41" s="118"/>
      <c r="P41" s="13">
        <f t="shared" si="3"/>
        <v>0.6666666666666666</v>
      </c>
      <c r="Q41" s="119">
        <f t="shared" si="4"/>
        <v>2.12</v>
      </c>
      <c r="R41" s="119">
        <f t="shared" si="5"/>
        <v>1.88</v>
      </c>
      <c r="S41" s="119">
        <f t="shared" si="6"/>
        <v>2.453333333333333</v>
      </c>
      <c r="T41" s="119">
        <v>4</v>
      </c>
      <c r="U41" s="119"/>
      <c r="W41" s="124">
        <v>45</v>
      </c>
      <c r="X41" s="124"/>
    </row>
    <row r="42" spans="1:24" s="123" customFormat="1" ht="15" customHeight="1">
      <c r="A42" s="55">
        <v>5</v>
      </c>
      <c r="B42" s="86" t="s">
        <v>77</v>
      </c>
      <c r="C42" s="48" t="s">
        <v>2</v>
      </c>
      <c r="D42" s="83">
        <v>4</v>
      </c>
      <c r="E42" s="55">
        <v>15</v>
      </c>
      <c r="F42" s="55"/>
      <c r="G42" s="55">
        <v>30</v>
      </c>
      <c r="H42" s="71"/>
      <c r="I42" s="71"/>
      <c r="J42" s="84"/>
      <c r="K42" s="84">
        <v>8</v>
      </c>
      <c r="L42" s="52">
        <f t="shared" si="10"/>
        <v>47</v>
      </c>
      <c r="M42" s="53">
        <f t="shared" si="1"/>
        <v>13</v>
      </c>
      <c r="N42" s="54">
        <f t="shared" si="2"/>
        <v>1</v>
      </c>
      <c r="O42" s="118"/>
      <c r="P42" s="13">
        <f t="shared" si="3"/>
        <v>0.6666666666666666</v>
      </c>
      <c r="Q42" s="119">
        <f t="shared" si="4"/>
        <v>2.12</v>
      </c>
      <c r="R42" s="119">
        <f t="shared" si="5"/>
        <v>1.88</v>
      </c>
      <c r="S42" s="119">
        <f t="shared" si="6"/>
        <v>2.453333333333333</v>
      </c>
      <c r="T42" s="119">
        <v>4</v>
      </c>
      <c r="U42" s="119"/>
      <c r="W42" s="124">
        <v>45</v>
      </c>
      <c r="X42" s="124"/>
    </row>
    <row r="43" spans="1:24" s="123" customFormat="1" ht="15" customHeight="1">
      <c r="A43" s="55">
        <v>6</v>
      </c>
      <c r="B43" s="87" t="s">
        <v>78</v>
      </c>
      <c r="C43" s="48" t="s">
        <v>0</v>
      </c>
      <c r="D43" s="83">
        <v>4</v>
      </c>
      <c r="E43" s="55">
        <v>15</v>
      </c>
      <c r="F43" s="55"/>
      <c r="G43" s="55">
        <v>30</v>
      </c>
      <c r="H43" s="71"/>
      <c r="I43" s="71"/>
      <c r="J43" s="84"/>
      <c r="K43" s="84">
        <v>8</v>
      </c>
      <c r="L43" s="52">
        <f t="shared" si="10"/>
        <v>47</v>
      </c>
      <c r="M43" s="53">
        <f t="shared" si="1"/>
        <v>13</v>
      </c>
      <c r="N43" s="54">
        <f t="shared" si="2"/>
        <v>1</v>
      </c>
      <c r="O43" s="118"/>
      <c r="P43" s="13">
        <f t="shared" si="3"/>
        <v>0.6666666666666666</v>
      </c>
      <c r="Q43" s="119">
        <f t="shared" si="4"/>
        <v>2.12</v>
      </c>
      <c r="R43" s="119">
        <f t="shared" si="5"/>
        <v>1.88</v>
      </c>
      <c r="S43" s="119">
        <f t="shared" si="6"/>
        <v>2.453333333333333</v>
      </c>
      <c r="T43" s="119">
        <v>4</v>
      </c>
      <c r="U43" s="119"/>
      <c r="W43" s="124">
        <v>45</v>
      </c>
      <c r="X43" s="124"/>
    </row>
    <row r="44" spans="1:24" s="123" customFormat="1" ht="15" customHeight="1">
      <c r="A44" s="55">
        <v>7</v>
      </c>
      <c r="B44" s="87" t="s">
        <v>79</v>
      </c>
      <c r="C44" s="48" t="s">
        <v>0</v>
      </c>
      <c r="D44" s="83">
        <v>4</v>
      </c>
      <c r="E44" s="55">
        <v>15</v>
      </c>
      <c r="F44" s="55"/>
      <c r="G44" s="55">
        <v>30</v>
      </c>
      <c r="H44" s="71"/>
      <c r="I44" s="71"/>
      <c r="J44" s="84"/>
      <c r="K44" s="84">
        <v>8</v>
      </c>
      <c r="L44" s="52">
        <f t="shared" si="10"/>
        <v>47</v>
      </c>
      <c r="M44" s="53">
        <f t="shared" si="1"/>
        <v>13</v>
      </c>
      <c r="N44" s="54">
        <f t="shared" si="2"/>
        <v>1</v>
      </c>
      <c r="O44" s="118"/>
      <c r="P44" s="13">
        <f t="shared" si="3"/>
        <v>0.6666666666666666</v>
      </c>
      <c r="Q44" s="119">
        <f t="shared" si="4"/>
        <v>2.12</v>
      </c>
      <c r="R44" s="119">
        <f t="shared" si="5"/>
        <v>1.88</v>
      </c>
      <c r="S44" s="119">
        <f t="shared" si="6"/>
        <v>2.453333333333333</v>
      </c>
      <c r="T44" s="119">
        <v>4</v>
      </c>
      <c r="U44" s="119"/>
      <c r="W44" s="124"/>
      <c r="X44" s="124">
        <v>45</v>
      </c>
    </row>
    <row r="45" spans="1:24" s="123" customFormat="1" ht="15" customHeight="1">
      <c r="A45" s="55">
        <v>8</v>
      </c>
      <c r="B45" s="87" t="s">
        <v>80</v>
      </c>
      <c r="C45" s="48" t="s">
        <v>0</v>
      </c>
      <c r="D45" s="83">
        <v>4</v>
      </c>
      <c r="E45" s="55">
        <v>15</v>
      </c>
      <c r="F45" s="55"/>
      <c r="G45" s="55">
        <v>30</v>
      </c>
      <c r="H45" s="71"/>
      <c r="I45" s="71"/>
      <c r="J45" s="84"/>
      <c r="K45" s="84">
        <v>8</v>
      </c>
      <c r="L45" s="52">
        <f t="shared" si="10"/>
        <v>47</v>
      </c>
      <c r="M45" s="53">
        <f t="shared" si="1"/>
        <v>13</v>
      </c>
      <c r="N45" s="54">
        <f t="shared" si="2"/>
        <v>1</v>
      </c>
      <c r="O45" s="118"/>
      <c r="P45" s="13">
        <f t="shared" si="3"/>
        <v>0.6666666666666666</v>
      </c>
      <c r="Q45" s="119">
        <f t="shared" si="4"/>
        <v>2.12</v>
      </c>
      <c r="R45" s="119">
        <f t="shared" si="5"/>
        <v>1.88</v>
      </c>
      <c r="S45" s="119">
        <f t="shared" si="6"/>
        <v>2.453333333333333</v>
      </c>
      <c r="T45" s="119">
        <v>4</v>
      </c>
      <c r="U45" s="119"/>
      <c r="W45" s="124"/>
      <c r="X45" s="124">
        <v>45</v>
      </c>
    </row>
    <row r="46" spans="1:24" s="123" customFormat="1" ht="15" customHeight="1">
      <c r="A46" s="55">
        <v>9</v>
      </c>
      <c r="B46" s="87" t="s">
        <v>81</v>
      </c>
      <c r="C46" s="48" t="s">
        <v>0</v>
      </c>
      <c r="D46" s="83">
        <v>2</v>
      </c>
      <c r="E46" s="55"/>
      <c r="F46" s="55"/>
      <c r="G46" s="55"/>
      <c r="H46" s="71"/>
      <c r="I46" s="71">
        <v>30</v>
      </c>
      <c r="J46" s="84"/>
      <c r="K46" s="84">
        <v>4</v>
      </c>
      <c r="L46" s="52">
        <f t="shared" si="10"/>
        <v>16</v>
      </c>
      <c r="M46" s="53">
        <f t="shared" si="1"/>
        <v>13</v>
      </c>
      <c r="N46" s="54">
        <f t="shared" si="2"/>
        <v>1</v>
      </c>
      <c r="O46" s="118"/>
      <c r="P46" s="13">
        <f t="shared" si="3"/>
        <v>1</v>
      </c>
      <c r="Q46" s="119">
        <f t="shared" si="4"/>
        <v>1.36</v>
      </c>
      <c r="R46" s="119">
        <f t="shared" si="5"/>
        <v>0.6399999999999999</v>
      </c>
      <c r="S46" s="119">
        <f t="shared" si="6"/>
        <v>1.84</v>
      </c>
      <c r="T46" s="119">
        <v>2</v>
      </c>
      <c r="U46" s="119"/>
      <c r="W46" s="124"/>
      <c r="X46" s="124">
        <v>30</v>
      </c>
    </row>
    <row r="47" spans="1:24" s="123" customFormat="1" ht="15" customHeight="1">
      <c r="A47" s="55">
        <v>10</v>
      </c>
      <c r="B47" s="87" t="s">
        <v>82</v>
      </c>
      <c r="C47" s="48" t="s">
        <v>0</v>
      </c>
      <c r="D47" s="83">
        <v>2</v>
      </c>
      <c r="E47" s="55"/>
      <c r="F47" s="55"/>
      <c r="G47" s="55"/>
      <c r="H47" s="71"/>
      <c r="I47" s="71">
        <v>30</v>
      </c>
      <c r="J47" s="84"/>
      <c r="K47" s="84">
        <v>4</v>
      </c>
      <c r="L47" s="52">
        <f t="shared" si="10"/>
        <v>16</v>
      </c>
      <c r="M47" s="53">
        <f t="shared" si="1"/>
        <v>13</v>
      </c>
      <c r="N47" s="54">
        <f t="shared" si="2"/>
        <v>1</v>
      </c>
      <c r="O47" s="118"/>
      <c r="P47" s="13">
        <f t="shared" si="3"/>
        <v>1</v>
      </c>
      <c r="Q47" s="119">
        <f t="shared" si="4"/>
        <v>1.36</v>
      </c>
      <c r="R47" s="119">
        <f t="shared" si="5"/>
        <v>0.6399999999999999</v>
      </c>
      <c r="S47" s="119">
        <f t="shared" si="6"/>
        <v>1.84</v>
      </c>
      <c r="T47" s="119">
        <v>2</v>
      </c>
      <c r="U47" s="119"/>
      <c r="W47" s="124">
        <v>30</v>
      </c>
      <c r="X47" s="124"/>
    </row>
    <row r="48" spans="1:24" s="123" customFormat="1" ht="15" customHeight="1">
      <c r="A48" s="55"/>
      <c r="B48" s="88" t="str">
        <f>CONCATENATE("Semestr 2, razem godz. zajęć:  ",SUM(E48:J48))</f>
        <v>Semestr 2, razem godz. zajęć:  390</v>
      </c>
      <c r="C48" s="89"/>
      <c r="D48" s="83">
        <f aca="true" t="shared" si="11" ref="D48:N48">SUM(D40:D47)+D27+D28</f>
        <v>32</v>
      </c>
      <c r="E48" s="83">
        <f t="shared" si="11"/>
        <v>90</v>
      </c>
      <c r="F48" s="83">
        <f t="shared" si="11"/>
        <v>30</v>
      </c>
      <c r="G48" s="83">
        <f t="shared" si="11"/>
        <v>180</v>
      </c>
      <c r="H48" s="83">
        <f t="shared" si="11"/>
        <v>0</v>
      </c>
      <c r="I48" s="90">
        <f t="shared" si="11"/>
        <v>60</v>
      </c>
      <c r="J48" s="91">
        <f t="shared" si="11"/>
        <v>30</v>
      </c>
      <c r="K48" s="91">
        <f t="shared" si="11"/>
        <v>64</v>
      </c>
      <c r="L48" s="91">
        <f t="shared" si="11"/>
        <v>346</v>
      </c>
      <c r="M48" s="91">
        <f t="shared" si="11"/>
        <v>130</v>
      </c>
      <c r="N48" s="65">
        <f t="shared" si="11"/>
        <v>10</v>
      </c>
      <c r="O48" s="125"/>
      <c r="P48" s="13"/>
      <c r="Q48" s="119"/>
      <c r="R48" s="119"/>
      <c r="S48" s="119"/>
      <c r="T48" s="119"/>
      <c r="U48" s="119"/>
      <c r="W48" s="124"/>
      <c r="X48" s="124"/>
    </row>
    <row r="49" spans="1:24" s="123" customFormat="1" ht="15" customHeight="1">
      <c r="A49" s="92" t="s">
        <v>6</v>
      </c>
      <c r="B49" s="93"/>
      <c r="C49" s="68"/>
      <c r="D49" s="94"/>
      <c r="E49" s="85"/>
      <c r="F49" s="85"/>
      <c r="G49" s="85"/>
      <c r="H49" s="85"/>
      <c r="I49" s="85"/>
      <c r="J49" s="95"/>
      <c r="K49" s="95"/>
      <c r="L49" s="69"/>
      <c r="M49" s="53"/>
      <c r="N49" s="54"/>
      <c r="O49" s="118"/>
      <c r="P49" s="13"/>
      <c r="Q49" s="119"/>
      <c r="R49" s="119"/>
      <c r="S49" s="119"/>
      <c r="T49" s="119"/>
      <c r="U49" s="119"/>
      <c r="W49" s="124"/>
      <c r="X49" s="124"/>
    </row>
    <row r="50" spans="1:24" s="123" customFormat="1" ht="15" customHeight="1">
      <c r="A50" s="55">
        <v>1</v>
      </c>
      <c r="B50" s="87" t="s">
        <v>4</v>
      </c>
      <c r="C50" s="48" t="s">
        <v>0</v>
      </c>
      <c r="D50" s="83">
        <v>2</v>
      </c>
      <c r="E50" s="55"/>
      <c r="F50" s="55"/>
      <c r="G50" s="55"/>
      <c r="H50" s="71"/>
      <c r="I50" s="71"/>
      <c r="J50" s="96">
        <v>30</v>
      </c>
      <c r="K50" s="96">
        <v>4</v>
      </c>
      <c r="L50" s="52">
        <f>D50*25-(E50+F50+G50+H50+I50+J50+K50)</f>
        <v>16</v>
      </c>
      <c r="M50" s="53">
        <f t="shared" si="1"/>
        <v>13</v>
      </c>
      <c r="N50" s="54">
        <f t="shared" si="2"/>
        <v>1</v>
      </c>
      <c r="O50" s="118"/>
      <c r="P50" s="13">
        <f t="shared" si="3"/>
        <v>1</v>
      </c>
      <c r="Q50" s="119">
        <f t="shared" si="4"/>
        <v>1.36</v>
      </c>
      <c r="R50" s="119">
        <f t="shared" si="5"/>
        <v>0.6399999999999999</v>
      </c>
      <c r="S50" s="119">
        <f t="shared" si="6"/>
        <v>1.84</v>
      </c>
      <c r="T50" s="119"/>
      <c r="U50" s="119"/>
      <c r="W50" s="124">
        <v>30</v>
      </c>
      <c r="X50" s="124"/>
    </row>
    <row r="51" spans="1:24" s="123" customFormat="1" ht="15" customHeight="1">
      <c r="A51" s="55">
        <v>2</v>
      </c>
      <c r="B51" s="87" t="s">
        <v>33</v>
      </c>
      <c r="C51" s="48" t="s">
        <v>0</v>
      </c>
      <c r="D51" s="83">
        <v>15</v>
      </c>
      <c r="E51" s="55"/>
      <c r="F51" s="55"/>
      <c r="G51" s="55"/>
      <c r="H51" s="71"/>
      <c r="I51" s="71"/>
      <c r="J51" s="96"/>
      <c r="K51" s="96">
        <v>125</v>
      </c>
      <c r="L51" s="52">
        <v>450</v>
      </c>
      <c r="M51" s="53">
        <v>125</v>
      </c>
      <c r="N51" s="54">
        <v>5</v>
      </c>
      <c r="O51" s="118"/>
      <c r="P51" s="13"/>
      <c r="Q51" s="126">
        <v>5</v>
      </c>
      <c r="R51" s="119">
        <f t="shared" si="5"/>
        <v>10</v>
      </c>
      <c r="S51" s="119">
        <v>15</v>
      </c>
      <c r="T51" s="119">
        <v>15</v>
      </c>
      <c r="U51" s="119"/>
      <c r="W51" s="124"/>
      <c r="X51" s="124"/>
    </row>
    <row r="52" spans="1:24" s="123" customFormat="1" ht="15" customHeight="1">
      <c r="A52" s="55">
        <v>3</v>
      </c>
      <c r="B52" s="87" t="s">
        <v>26</v>
      </c>
      <c r="C52" s="48" t="s">
        <v>0</v>
      </c>
      <c r="D52" s="83">
        <v>12</v>
      </c>
      <c r="E52" s="55"/>
      <c r="F52" s="55"/>
      <c r="G52" s="55"/>
      <c r="H52" s="71"/>
      <c r="I52" s="71"/>
      <c r="J52" s="96"/>
      <c r="K52" s="96">
        <v>100</v>
      </c>
      <c r="L52" s="52">
        <v>480</v>
      </c>
      <c r="M52" s="53">
        <v>100</v>
      </c>
      <c r="N52" s="54">
        <v>4</v>
      </c>
      <c r="O52" s="118"/>
      <c r="P52" s="13">
        <v>1</v>
      </c>
      <c r="Q52" s="126">
        <v>4</v>
      </c>
      <c r="R52" s="119">
        <f t="shared" si="5"/>
        <v>8</v>
      </c>
      <c r="S52" s="119">
        <v>12</v>
      </c>
      <c r="T52" s="119">
        <v>12</v>
      </c>
      <c r="U52" s="119"/>
      <c r="W52" s="124"/>
      <c r="X52" s="124"/>
    </row>
    <row r="53" spans="1:24" s="123" customFormat="1" ht="15" customHeight="1">
      <c r="A53" s="55">
        <v>4</v>
      </c>
      <c r="B53" s="97" t="s">
        <v>23</v>
      </c>
      <c r="C53" s="48" t="s">
        <v>0</v>
      </c>
      <c r="D53" s="49">
        <v>1</v>
      </c>
      <c r="E53" s="48">
        <v>15</v>
      </c>
      <c r="F53" s="48">
        <v>15</v>
      </c>
      <c r="G53" s="55"/>
      <c r="H53" s="71"/>
      <c r="I53" s="71"/>
      <c r="J53" s="96" t="s">
        <v>40</v>
      </c>
      <c r="K53" s="96">
        <v>4</v>
      </c>
      <c r="L53" s="52">
        <v>0</v>
      </c>
      <c r="M53" s="53">
        <f t="shared" si="1"/>
        <v>13</v>
      </c>
      <c r="N53" s="54">
        <f t="shared" si="2"/>
        <v>1</v>
      </c>
      <c r="O53" s="118"/>
      <c r="P53" s="13">
        <f t="shared" si="3"/>
        <v>0.5</v>
      </c>
      <c r="Q53" s="119">
        <v>1</v>
      </c>
      <c r="R53" s="119">
        <f t="shared" si="5"/>
        <v>0</v>
      </c>
      <c r="S53" s="119">
        <f t="shared" si="6"/>
        <v>0.6</v>
      </c>
      <c r="T53" s="119"/>
      <c r="U53" s="119">
        <v>1</v>
      </c>
      <c r="W53" s="124">
        <v>30</v>
      </c>
      <c r="X53" s="124"/>
    </row>
    <row r="54" spans="1:24" s="123" customFormat="1" ht="15" customHeight="1">
      <c r="A54" s="55">
        <v>5</v>
      </c>
      <c r="B54" s="97" t="s">
        <v>30</v>
      </c>
      <c r="C54" s="48" t="s">
        <v>0</v>
      </c>
      <c r="D54" s="49">
        <v>1</v>
      </c>
      <c r="E54" s="48">
        <v>15</v>
      </c>
      <c r="F54" s="48">
        <v>15</v>
      </c>
      <c r="G54" s="55"/>
      <c r="H54" s="71"/>
      <c r="I54" s="71"/>
      <c r="J54" s="96"/>
      <c r="K54" s="96">
        <v>4</v>
      </c>
      <c r="L54" s="52">
        <v>0</v>
      </c>
      <c r="M54" s="53">
        <f t="shared" si="1"/>
        <v>13</v>
      </c>
      <c r="N54" s="54">
        <f t="shared" si="2"/>
        <v>1</v>
      </c>
      <c r="O54" s="118"/>
      <c r="P54" s="13">
        <f t="shared" si="3"/>
        <v>0.5</v>
      </c>
      <c r="Q54" s="119">
        <v>1</v>
      </c>
      <c r="R54" s="119">
        <f t="shared" si="5"/>
        <v>0</v>
      </c>
      <c r="S54" s="119">
        <f t="shared" si="6"/>
        <v>0.6</v>
      </c>
      <c r="T54" s="119"/>
      <c r="U54" s="119">
        <v>1</v>
      </c>
      <c r="W54" s="124"/>
      <c r="X54" s="124">
        <v>30</v>
      </c>
    </row>
    <row r="55" spans="1:24" s="123" customFormat="1" ht="15" customHeight="1">
      <c r="A55" s="55"/>
      <c r="B55" s="88" t="str">
        <f>CONCATENATE("Semestr 3, razem godz. zajęć: ",SUM(E55:J55))</f>
        <v>Semestr 3, razem godz. zajęć: 90</v>
      </c>
      <c r="C55" s="89">
        <f>COUNTIF(C50:C52,"E")</f>
        <v>0</v>
      </c>
      <c r="D55" s="83">
        <f aca="true" t="shared" si="12" ref="D55:J55">SUM(D50:D54)</f>
        <v>31</v>
      </c>
      <c r="E55" s="83">
        <f t="shared" si="12"/>
        <v>30</v>
      </c>
      <c r="F55" s="83">
        <f t="shared" si="12"/>
        <v>30</v>
      </c>
      <c r="G55" s="83">
        <f t="shared" si="12"/>
        <v>0</v>
      </c>
      <c r="H55" s="83"/>
      <c r="I55" s="83">
        <f t="shared" si="12"/>
        <v>0</v>
      </c>
      <c r="J55" s="90">
        <f t="shared" si="12"/>
        <v>30</v>
      </c>
      <c r="K55" s="33">
        <f>SUM(K50:K54)</f>
        <v>237</v>
      </c>
      <c r="L55" s="33">
        <f>SUM(L50:L54)</f>
        <v>946</v>
      </c>
      <c r="M55" s="33">
        <f>SUM(M50:M54)</f>
        <v>264</v>
      </c>
      <c r="N55" s="33">
        <f>SUM(N50:N54)</f>
        <v>12</v>
      </c>
      <c r="O55" s="122"/>
      <c r="P55" s="13"/>
      <c r="Q55" s="119"/>
      <c r="R55" s="119"/>
      <c r="S55" s="119"/>
      <c r="T55" s="119"/>
      <c r="U55" s="119"/>
      <c r="W55" s="124"/>
      <c r="X55" s="124"/>
    </row>
    <row r="56" spans="1:24" s="129" customFormat="1" ht="15" customHeight="1">
      <c r="A56" s="98"/>
      <c r="B56" s="98"/>
      <c r="C56" s="98"/>
      <c r="D56" s="99"/>
      <c r="E56" s="98"/>
      <c r="F56" s="98"/>
      <c r="G56" s="98"/>
      <c r="H56" s="98"/>
      <c r="I56" s="98"/>
      <c r="J56" s="98"/>
      <c r="K56" s="98"/>
      <c r="L56" s="81"/>
      <c r="M56" s="98"/>
      <c r="N56" s="54"/>
      <c r="O56" s="118"/>
      <c r="P56" s="127"/>
      <c r="Q56" s="128"/>
      <c r="R56" s="128"/>
      <c r="S56" s="128"/>
      <c r="T56" s="128"/>
      <c r="U56" s="128"/>
      <c r="W56" s="127"/>
      <c r="X56" s="127"/>
    </row>
    <row r="57" spans="1:24" s="129" customFormat="1" ht="27.75" customHeight="1">
      <c r="A57" s="98"/>
      <c r="B57" s="98"/>
      <c r="C57" s="98"/>
      <c r="D57" s="41" t="s">
        <v>19</v>
      </c>
      <c r="E57" s="41" t="s">
        <v>12</v>
      </c>
      <c r="F57" s="41" t="s">
        <v>13</v>
      </c>
      <c r="G57" s="41" t="s">
        <v>36</v>
      </c>
      <c r="H57" s="32" t="s">
        <v>14</v>
      </c>
      <c r="I57" s="32" t="s">
        <v>1</v>
      </c>
      <c r="J57" s="42" t="s">
        <v>3</v>
      </c>
      <c r="K57" s="43" t="s">
        <v>62</v>
      </c>
      <c r="L57" s="43" t="s">
        <v>63</v>
      </c>
      <c r="M57" s="44" t="s">
        <v>64</v>
      </c>
      <c r="N57" s="45" t="s">
        <v>65</v>
      </c>
      <c r="O57" s="11"/>
      <c r="P57" s="127"/>
      <c r="Q57" s="128">
        <f>SUM(Q14:Q38)+SUM(Q50:Q55)</f>
        <v>48.080000000000005</v>
      </c>
      <c r="R57" s="128">
        <f>SUM(R14:R38)+SUM(R50:R55)</f>
        <v>46.919999999999995</v>
      </c>
      <c r="S57" s="128">
        <f>SUM(S14:S38)+SUM(S50:S55)</f>
        <v>71.13333333333334</v>
      </c>
      <c r="T57" s="128">
        <f>SUM(T14:T38)+SUM(T50:T55)</f>
        <v>61</v>
      </c>
      <c r="U57" s="128">
        <f>SUM(U14:U38)+SUM(U50:U55)</f>
        <v>8</v>
      </c>
      <c r="W57" s="127">
        <f>SUM(W13:W38)+SUM(W49:W54)</f>
        <v>690</v>
      </c>
      <c r="X57" s="127">
        <f>SUM(X13:X38)+SUM(X49:X54)</f>
        <v>195</v>
      </c>
    </row>
    <row r="58" spans="1:24" s="129" customFormat="1" ht="15" customHeight="1">
      <c r="A58" s="98"/>
      <c r="B58" s="100" t="str">
        <f>CONCATENATE("Razem godz. zajęć:  ",SUM(E58:J58))</f>
        <v>Razem godz. zajęć:  885</v>
      </c>
      <c r="C58" s="101"/>
      <c r="D58" s="102">
        <f aca="true" t="shared" si="13" ref="D58:I58">D55+D48+D24</f>
        <v>95</v>
      </c>
      <c r="E58" s="102">
        <f t="shared" si="13"/>
        <v>255</v>
      </c>
      <c r="F58" s="102">
        <f t="shared" si="13"/>
        <v>120</v>
      </c>
      <c r="G58" s="102">
        <f t="shared" si="13"/>
        <v>360</v>
      </c>
      <c r="H58" s="102">
        <f t="shared" si="13"/>
        <v>30</v>
      </c>
      <c r="I58" s="103">
        <f t="shared" si="13"/>
        <v>60</v>
      </c>
      <c r="J58" s="103">
        <f>J55+J48+J24-J52</f>
        <v>60</v>
      </c>
      <c r="K58" s="103">
        <f>K55+K48+K24</f>
        <v>365</v>
      </c>
      <c r="L58" s="103">
        <f>L55+L48+L24</f>
        <v>1653</v>
      </c>
      <c r="M58" s="103">
        <f>M55+M48+M24</f>
        <v>524</v>
      </c>
      <c r="N58" s="102">
        <f>N55+N48+N24</f>
        <v>31</v>
      </c>
      <c r="O58" s="118"/>
      <c r="P58" s="127"/>
      <c r="Q58" s="130">
        <f>Q57/$D58</f>
        <v>0.5061052631578948</v>
      </c>
      <c r="R58" s="130">
        <f>R57/$D58</f>
        <v>0.4938947368421052</v>
      </c>
      <c r="S58" s="130">
        <f>S57/$D58</f>
        <v>0.7487719298245614</v>
      </c>
      <c r="T58" s="130">
        <f>T57/$D58</f>
        <v>0.6421052631578947</v>
      </c>
      <c r="U58" s="130">
        <f>U57/$D58</f>
        <v>0.08421052631578947</v>
      </c>
      <c r="W58" s="131">
        <f>W57/C61</f>
        <v>0.7796610169491526</v>
      </c>
      <c r="X58" s="131">
        <f>X57/C61</f>
        <v>0.22033898305084745</v>
      </c>
    </row>
    <row r="59" spans="1:21" s="129" customFormat="1" ht="15" customHeight="1">
      <c r="A59" s="98"/>
      <c r="B59" s="98"/>
      <c r="C59" s="98"/>
      <c r="D59" s="99"/>
      <c r="E59" s="98"/>
      <c r="F59" s="98"/>
      <c r="G59" s="98"/>
      <c r="H59" s="98"/>
      <c r="I59" s="98"/>
      <c r="J59" s="98"/>
      <c r="K59" s="98"/>
      <c r="L59" s="85"/>
      <c r="M59" s="98"/>
      <c r="N59" s="98"/>
      <c r="Q59" s="132"/>
      <c r="R59" s="132"/>
      <c r="S59" s="132"/>
      <c r="T59" s="132"/>
      <c r="U59" s="132"/>
    </row>
    <row r="60" spans="1:21" s="129" customFormat="1" ht="15" customHeight="1">
      <c r="A60" s="98"/>
      <c r="B60" s="104" t="s">
        <v>41</v>
      </c>
      <c r="C60" s="105">
        <f>D58</f>
        <v>95</v>
      </c>
      <c r="D60" s="106"/>
      <c r="E60" s="85" t="s">
        <v>83</v>
      </c>
      <c r="F60" s="107"/>
      <c r="G60" s="108"/>
      <c r="H60" s="109"/>
      <c r="I60" s="109"/>
      <c r="J60" s="109"/>
      <c r="K60" s="109"/>
      <c r="L60" s="110"/>
      <c r="M60" s="106"/>
      <c r="N60" s="85"/>
      <c r="O60" s="123"/>
      <c r="P60" s="124" t="s">
        <v>61</v>
      </c>
      <c r="Q60" s="133"/>
      <c r="R60" s="134"/>
      <c r="S60" s="132"/>
      <c r="T60" s="132"/>
      <c r="U60" s="132"/>
    </row>
    <row r="61" spans="1:21" s="129" customFormat="1" ht="15" customHeight="1">
      <c r="A61" s="98"/>
      <c r="B61" s="104" t="s">
        <v>42</v>
      </c>
      <c r="C61" s="105">
        <f>SUM(E58:J58)</f>
        <v>885</v>
      </c>
      <c r="D61" s="111"/>
      <c r="E61" s="112" t="s">
        <v>84</v>
      </c>
      <c r="F61" s="113"/>
      <c r="G61" s="113"/>
      <c r="H61" s="113"/>
      <c r="I61" s="114"/>
      <c r="J61" s="114"/>
      <c r="K61" s="114"/>
      <c r="L61" s="109"/>
      <c r="M61" s="106"/>
      <c r="N61" s="85"/>
      <c r="O61" s="123"/>
      <c r="P61" s="135" t="s">
        <v>60</v>
      </c>
      <c r="Q61" s="133"/>
      <c r="R61" s="134"/>
      <c r="S61" s="132"/>
      <c r="T61" s="132"/>
      <c r="U61" s="132"/>
    </row>
    <row r="62" spans="1:21" s="129" customFormat="1" ht="15" customHeight="1">
      <c r="A62" s="98"/>
      <c r="B62" s="104" t="s">
        <v>43</v>
      </c>
      <c r="C62" s="104">
        <f>L52</f>
        <v>480</v>
      </c>
      <c r="D62" s="115"/>
      <c r="E62" s="112" t="s">
        <v>85</v>
      </c>
      <c r="F62" s="85"/>
      <c r="G62" s="85"/>
      <c r="H62" s="85"/>
      <c r="I62" s="85"/>
      <c r="J62" s="85"/>
      <c r="K62" s="85"/>
      <c r="L62" s="109"/>
      <c r="M62" s="106"/>
      <c r="N62" s="85"/>
      <c r="O62" s="123"/>
      <c r="P62" s="123"/>
      <c r="Q62" s="133"/>
      <c r="R62" s="134"/>
      <c r="S62" s="132"/>
      <c r="T62" s="132"/>
      <c r="U62" s="132"/>
    </row>
    <row r="63" spans="1:21" s="129" customFormat="1" ht="15" customHeight="1">
      <c r="A63" s="98"/>
      <c r="B63" s="104" t="s">
        <v>44</v>
      </c>
      <c r="C63" s="104">
        <f>L51</f>
        <v>450</v>
      </c>
      <c r="D63" s="115"/>
      <c r="E63" s="112" t="s">
        <v>86</v>
      </c>
      <c r="F63" s="85"/>
      <c r="G63" s="85"/>
      <c r="H63" s="85"/>
      <c r="I63" s="85"/>
      <c r="J63" s="85"/>
      <c r="K63" s="85"/>
      <c r="L63" s="114"/>
      <c r="M63" s="116"/>
      <c r="N63" s="85"/>
      <c r="O63" s="123"/>
      <c r="P63" s="123"/>
      <c r="Q63" s="133"/>
      <c r="R63" s="134"/>
      <c r="S63" s="132"/>
      <c r="T63" s="132"/>
      <c r="U63" s="132"/>
    </row>
    <row r="64" spans="1:21" s="129" customFormat="1" ht="15" customHeight="1">
      <c r="A64" s="98"/>
      <c r="B64" s="104" t="s">
        <v>45</v>
      </c>
      <c r="C64" s="105">
        <f>SUM(C61:C63)</f>
        <v>1815</v>
      </c>
      <c r="D64" s="117"/>
      <c r="E64" s="112" t="s">
        <v>87</v>
      </c>
      <c r="F64" s="85"/>
      <c r="G64" s="85"/>
      <c r="H64" s="85"/>
      <c r="I64" s="85"/>
      <c r="J64" s="85"/>
      <c r="K64" s="85"/>
      <c r="L64" s="85"/>
      <c r="M64" s="106"/>
      <c r="N64" s="85"/>
      <c r="O64" s="123"/>
      <c r="P64" s="123"/>
      <c r="Q64" s="133"/>
      <c r="R64" s="134"/>
      <c r="S64" s="132"/>
      <c r="T64" s="132"/>
      <c r="U64" s="132"/>
    </row>
  </sheetData>
  <sheetProtection/>
  <mergeCells count="14">
    <mergeCell ref="N11:N12"/>
    <mergeCell ref="A11:A12"/>
    <mergeCell ref="B11:B12"/>
    <mergeCell ref="C11:C12"/>
    <mergeCell ref="D11:D12"/>
    <mergeCell ref="E11:M11"/>
    <mergeCell ref="P11:P12"/>
    <mergeCell ref="W11:X11"/>
    <mergeCell ref="U11:U12"/>
    <mergeCell ref="Q10:U10"/>
    <mergeCell ref="R11:R12"/>
    <mergeCell ref="S11:S12"/>
    <mergeCell ref="T11:T12"/>
    <mergeCell ref="Q11:Q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60" r:id="rId4"/>
  <colBreaks count="1" manualBreakCount="1">
    <brk id="11" max="65535" man="1"/>
  </colBreaks>
  <ignoredErrors>
    <ignoredError sqref="N14 N15:N20 N22 N24:N51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PageLayoutView="0" workbookViewId="0" topLeftCell="A16">
      <selection activeCell="K30" sqref="K30"/>
    </sheetView>
  </sheetViews>
  <sheetFormatPr defaultColWidth="9.00390625" defaultRowHeight="12.75"/>
  <cols>
    <col min="1" max="1" width="3.75390625" style="0" customWidth="1"/>
    <col min="2" max="2" width="49.00390625" style="0" customWidth="1"/>
    <col min="3" max="3" width="9.625" style="0" customWidth="1"/>
    <col min="4" max="4" width="5.75390625" style="0" bestFit="1" customWidth="1"/>
    <col min="5" max="11" width="5.75390625" style="0" customWidth="1"/>
    <col min="12" max="12" width="5.75390625" style="4" customWidth="1"/>
    <col min="13" max="13" width="5.75390625" style="0" customWidth="1"/>
    <col min="14" max="14" width="7.625" style="0" customWidth="1"/>
    <col min="16" max="16" width="10.125" style="0" customWidth="1"/>
    <col min="17" max="17" width="14.125" style="0" customWidth="1"/>
    <col min="18" max="18" width="15.25390625" style="0" customWidth="1"/>
    <col min="19" max="19" width="15.875" style="0" customWidth="1"/>
    <col min="20" max="21" width="12.375" style="0" customWidth="1"/>
  </cols>
  <sheetData>
    <row r="1" spans="1:14" ht="12.7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2.7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2.7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20.2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2.7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8" customHeight="1">
      <c r="A8" s="138" t="s">
        <v>20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20.25">
      <c r="A9" s="138" t="s">
        <v>39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24" ht="12.75">
      <c r="A10" s="31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P10" s="22"/>
      <c r="Q10" s="177" t="s">
        <v>19</v>
      </c>
      <c r="R10" s="177"/>
      <c r="S10" s="177"/>
      <c r="T10" s="177"/>
      <c r="U10" s="177"/>
      <c r="V10" s="4"/>
      <c r="W10" s="180"/>
      <c r="X10" s="181"/>
    </row>
    <row r="11" spans="1:24" s="2" customFormat="1" ht="35.25" customHeight="1">
      <c r="A11" s="184" t="s">
        <v>8</v>
      </c>
      <c r="B11" s="184" t="s">
        <v>9</v>
      </c>
      <c r="C11" s="185" t="s">
        <v>11</v>
      </c>
      <c r="D11" s="173" t="s">
        <v>19</v>
      </c>
      <c r="E11" s="175" t="s">
        <v>10</v>
      </c>
      <c r="F11" s="175"/>
      <c r="G11" s="175"/>
      <c r="H11" s="175"/>
      <c r="I11" s="175"/>
      <c r="J11" s="175"/>
      <c r="K11" s="175"/>
      <c r="L11" s="175"/>
      <c r="M11" s="175"/>
      <c r="N11" s="136" t="s">
        <v>38</v>
      </c>
      <c r="P11" s="187" t="s">
        <v>54</v>
      </c>
      <c r="Q11" s="182" t="s">
        <v>58</v>
      </c>
      <c r="R11" s="182" t="s">
        <v>47</v>
      </c>
      <c r="S11" s="183" t="s">
        <v>48</v>
      </c>
      <c r="T11" s="182" t="s">
        <v>49</v>
      </c>
      <c r="U11" s="176" t="s">
        <v>55</v>
      </c>
      <c r="W11" s="178" t="s">
        <v>59</v>
      </c>
      <c r="X11" s="179"/>
    </row>
    <row r="12" spans="1:24" s="2" customFormat="1" ht="16.5" customHeight="1">
      <c r="A12" s="174"/>
      <c r="B12" s="174"/>
      <c r="C12" s="186"/>
      <c r="D12" s="174"/>
      <c r="E12" s="34" t="s">
        <v>12</v>
      </c>
      <c r="F12" s="34" t="s">
        <v>13</v>
      </c>
      <c r="G12" s="34" t="s">
        <v>36</v>
      </c>
      <c r="H12" s="35" t="s">
        <v>14</v>
      </c>
      <c r="I12" s="34" t="s">
        <v>1</v>
      </c>
      <c r="J12" s="34" t="s">
        <v>3</v>
      </c>
      <c r="K12" s="37" t="s">
        <v>62</v>
      </c>
      <c r="L12" s="37" t="s">
        <v>63</v>
      </c>
      <c r="M12" s="38" t="s">
        <v>64</v>
      </c>
      <c r="N12" s="137" t="s">
        <v>64</v>
      </c>
      <c r="P12" s="187"/>
      <c r="Q12" s="182"/>
      <c r="R12" s="182"/>
      <c r="S12" s="183"/>
      <c r="T12" s="182"/>
      <c r="U12" s="176"/>
      <c r="W12" s="23" t="s">
        <v>53</v>
      </c>
      <c r="X12" s="23" t="s">
        <v>52</v>
      </c>
    </row>
    <row r="13" spans="1:21" s="2" customFormat="1" ht="15" customHeight="1">
      <c r="A13" s="92" t="s">
        <v>7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33"/>
      <c r="M13" s="39"/>
      <c r="N13" s="39"/>
      <c r="Q13" s="10"/>
      <c r="R13" s="10"/>
      <c r="S13" s="10"/>
      <c r="T13" s="10"/>
      <c r="U13" s="10"/>
    </row>
    <row r="14" spans="1:24" s="5" customFormat="1" ht="15" customHeight="1">
      <c r="A14" s="46">
        <v>1</v>
      </c>
      <c r="B14" s="47" t="s">
        <v>15</v>
      </c>
      <c r="C14" s="48" t="s">
        <v>2</v>
      </c>
      <c r="D14" s="139">
        <v>4</v>
      </c>
      <c r="E14" s="48">
        <v>8</v>
      </c>
      <c r="F14" s="48"/>
      <c r="G14" s="48">
        <v>16</v>
      </c>
      <c r="H14" s="48"/>
      <c r="I14" s="48"/>
      <c r="J14" s="140"/>
      <c r="K14" s="51">
        <v>8</v>
      </c>
      <c r="L14" s="52">
        <f>D14*25-(E14+F14+G14+H14+I14+J14+K14)</f>
        <v>68</v>
      </c>
      <c r="M14" s="53">
        <f>IF(E14=16,12,6)</f>
        <v>6</v>
      </c>
      <c r="N14" s="54">
        <f>ROUND((M14/25+(M14*L14/SUM(D14:J14))/25),0)</f>
        <v>1</v>
      </c>
      <c r="P14" s="13">
        <f>SUM(F14:J14)/SUM(E14:J14)</f>
        <v>0.6666666666666666</v>
      </c>
      <c r="Q14" s="14">
        <f>SUM(E14:K14)/25</f>
        <v>1.28</v>
      </c>
      <c r="R14" s="14">
        <f>D14-Q14</f>
        <v>2.7199999999999998</v>
      </c>
      <c r="S14" s="14">
        <f>(SUM(F14:J14)+L14*P14)/25</f>
        <v>2.453333333333333</v>
      </c>
      <c r="T14" s="14"/>
      <c r="U14" s="14"/>
      <c r="W14" s="6">
        <v>24</v>
      </c>
      <c r="X14" s="6"/>
    </row>
    <row r="15" spans="1:24" s="5" customFormat="1" ht="15" customHeight="1">
      <c r="A15" s="46">
        <v>2</v>
      </c>
      <c r="B15" s="47" t="s">
        <v>16</v>
      </c>
      <c r="C15" s="48" t="s">
        <v>2</v>
      </c>
      <c r="D15" s="139">
        <v>4</v>
      </c>
      <c r="E15" s="48">
        <v>8</v>
      </c>
      <c r="F15" s="48"/>
      <c r="G15" s="48">
        <v>16</v>
      </c>
      <c r="H15" s="48"/>
      <c r="I15" s="48"/>
      <c r="J15" s="140"/>
      <c r="K15" s="51">
        <v>8</v>
      </c>
      <c r="L15" s="52">
        <f aca="true" t="shared" si="0" ref="L15:L22">D15*25-(E15+F15+G15+H15+I15+J15+K15)</f>
        <v>68</v>
      </c>
      <c r="M15" s="53">
        <f aca="true" t="shared" si="1" ref="M15:M22">IF(E15=16,12,6)</f>
        <v>6</v>
      </c>
      <c r="N15" s="54">
        <f aca="true" t="shared" si="2" ref="N15:N50">ROUND((M15/25+(M15*L15/SUM(D15:J15))/25),0)</f>
        <v>1</v>
      </c>
      <c r="P15" s="13">
        <f aca="true" t="shared" si="3" ref="P15:P55">SUM(F15:J15)/SUM(E15:J15)</f>
        <v>0.6666666666666666</v>
      </c>
      <c r="Q15" s="14">
        <f aca="true" t="shared" si="4" ref="Q15:Q50">SUM(E15:K15)/25</f>
        <v>1.28</v>
      </c>
      <c r="R15" s="14">
        <f aca="true" t="shared" si="5" ref="R15:R54">D15-Q15</f>
        <v>2.7199999999999998</v>
      </c>
      <c r="S15" s="14">
        <f aca="true" t="shared" si="6" ref="S15:S54">(SUM(F15:J15)+L15*P15)/25</f>
        <v>2.453333333333333</v>
      </c>
      <c r="T15" s="14"/>
      <c r="U15" s="14"/>
      <c r="W15" s="6">
        <v>24</v>
      </c>
      <c r="X15" s="6"/>
    </row>
    <row r="16" spans="1:24" s="5" customFormat="1" ht="15" customHeight="1">
      <c r="A16" s="55">
        <v>3</v>
      </c>
      <c r="B16" s="47" t="s">
        <v>35</v>
      </c>
      <c r="C16" s="48" t="s">
        <v>2</v>
      </c>
      <c r="D16" s="139">
        <v>4</v>
      </c>
      <c r="E16" s="48">
        <v>8</v>
      </c>
      <c r="F16" s="48"/>
      <c r="G16" s="48">
        <v>16</v>
      </c>
      <c r="H16" s="48"/>
      <c r="I16" s="48"/>
      <c r="J16" s="140"/>
      <c r="K16" s="51">
        <v>8</v>
      </c>
      <c r="L16" s="52">
        <f t="shared" si="0"/>
        <v>68</v>
      </c>
      <c r="M16" s="53">
        <f t="shared" si="1"/>
        <v>6</v>
      </c>
      <c r="N16" s="54">
        <f t="shared" si="2"/>
        <v>1</v>
      </c>
      <c r="P16" s="13">
        <f t="shared" si="3"/>
        <v>0.6666666666666666</v>
      </c>
      <c r="Q16" s="14">
        <f t="shared" si="4"/>
        <v>1.28</v>
      </c>
      <c r="R16" s="14">
        <f t="shared" si="5"/>
        <v>2.7199999999999998</v>
      </c>
      <c r="S16" s="14">
        <f t="shared" si="6"/>
        <v>2.453333333333333</v>
      </c>
      <c r="T16" s="14"/>
      <c r="U16" s="14"/>
      <c r="W16" s="6"/>
      <c r="X16" s="6">
        <v>24</v>
      </c>
    </row>
    <row r="17" spans="1:24" s="5" customFormat="1" ht="15" customHeight="1">
      <c r="A17" s="46">
        <v>4</v>
      </c>
      <c r="B17" s="47" t="s">
        <v>18</v>
      </c>
      <c r="C17" s="48" t="s">
        <v>2</v>
      </c>
      <c r="D17" s="139">
        <v>4</v>
      </c>
      <c r="E17" s="48">
        <v>8</v>
      </c>
      <c r="F17" s="48"/>
      <c r="G17" s="48">
        <v>16</v>
      </c>
      <c r="H17" s="48"/>
      <c r="I17" s="140"/>
      <c r="J17" s="140"/>
      <c r="K17" s="51">
        <v>8</v>
      </c>
      <c r="L17" s="52">
        <f t="shared" si="0"/>
        <v>68</v>
      </c>
      <c r="M17" s="53">
        <f t="shared" si="1"/>
        <v>6</v>
      </c>
      <c r="N17" s="54">
        <f t="shared" si="2"/>
        <v>1</v>
      </c>
      <c r="P17" s="13">
        <f t="shared" si="3"/>
        <v>0.6666666666666666</v>
      </c>
      <c r="Q17" s="14">
        <f t="shared" si="4"/>
        <v>1.28</v>
      </c>
      <c r="R17" s="14">
        <f t="shared" si="5"/>
        <v>2.7199999999999998</v>
      </c>
      <c r="S17" s="14">
        <f t="shared" si="6"/>
        <v>2.453333333333333</v>
      </c>
      <c r="T17" s="14"/>
      <c r="U17" s="14"/>
      <c r="W17" s="6">
        <v>24</v>
      </c>
      <c r="X17" s="6"/>
    </row>
    <row r="18" spans="1:24" s="5" customFormat="1" ht="15" customHeight="1">
      <c r="A18" s="46">
        <v>5</v>
      </c>
      <c r="B18" s="47" t="s">
        <v>32</v>
      </c>
      <c r="C18" s="48" t="s">
        <v>0</v>
      </c>
      <c r="D18" s="139">
        <v>4</v>
      </c>
      <c r="E18" s="48">
        <v>8</v>
      </c>
      <c r="F18" s="48"/>
      <c r="G18" s="48">
        <v>16</v>
      </c>
      <c r="H18" s="48"/>
      <c r="I18" s="140"/>
      <c r="J18" s="140"/>
      <c r="K18" s="51">
        <v>8</v>
      </c>
      <c r="L18" s="52">
        <f t="shared" si="0"/>
        <v>68</v>
      </c>
      <c r="M18" s="53">
        <f t="shared" si="1"/>
        <v>6</v>
      </c>
      <c r="N18" s="54">
        <f t="shared" si="2"/>
        <v>1</v>
      </c>
      <c r="P18" s="13">
        <f t="shared" si="3"/>
        <v>0.6666666666666666</v>
      </c>
      <c r="Q18" s="14">
        <f t="shared" si="4"/>
        <v>1.28</v>
      </c>
      <c r="R18" s="14">
        <f t="shared" si="5"/>
        <v>2.7199999999999998</v>
      </c>
      <c r="S18" s="14">
        <f t="shared" si="6"/>
        <v>2.453333333333333</v>
      </c>
      <c r="T18" s="14"/>
      <c r="U18" s="14"/>
      <c r="W18" s="6">
        <v>24</v>
      </c>
      <c r="X18" s="6"/>
    </row>
    <row r="19" spans="1:24" s="5" customFormat="1" ht="15" customHeight="1">
      <c r="A19" s="46">
        <v>6</v>
      </c>
      <c r="B19" s="47" t="s">
        <v>29</v>
      </c>
      <c r="C19" s="48" t="s">
        <v>0</v>
      </c>
      <c r="D19" s="139">
        <v>4</v>
      </c>
      <c r="E19" s="48">
        <v>8</v>
      </c>
      <c r="F19" s="48"/>
      <c r="G19" s="48"/>
      <c r="H19" s="48">
        <v>16</v>
      </c>
      <c r="I19" s="140"/>
      <c r="J19" s="140"/>
      <c r="K19" s="51">
        <v>8</v>
      </c>
      <c r="L19" s="52">
        <f t="shared" si="0"/>
        <v>68</v>
      </c>
      <c r="M19" s="53">
        <f t="shared" si="1"/>
        <v>6</v>
      </c>
      <c r="N19" s="54">
        <f t="shared" si="2"/>
        <v>1</v>
      </c>
      <c r="P19" s="13">
        <f t="shared" si="3"/>
        <v>0.6666666666666666</v>
      </c>
      <c r="Q19" s="14">
        <f t="shared" si="4"/>
        <v>1.28</v>
      </c>
      <c r="R19" s="14">
        <f t="shared" si="5"/>
        <v>2.7199999999999998</v>
      </c>
      <c r="S19" s="14">
        <f t="shared" si="6"/>
        <v>2.453333333333333</v>
      </c>
      <c r="T19" s="14"/>
      <c r="U19" s="14"/>
      <c r="W19" s="6">
        <v>24</v>
      </c>
      <c r="X19" s="6"/>
    </row>
    <row r="20" spans="1:24" s="5" customFormat="1" ht="15" customHeight="1">
      <c r="A20" s="46">
        <v>7</v>
      </c>
      <c r="B20" s="47" t="s">
        <v>22</v>
      </c>
      <c r="C20" s="48" t="s">
        <v>0</v>
      </c>
      <c r="D20" s="139">
        <v>4</v>
      </c>
      <c r="E20" s="48">
        <v>8</v>
      </c>
      <c r="F20" s="48"/>
      <c r="G20" s="48">
        <v>16</v>
      </c>
      <c r="H20" s="48"/>
      <c r="I20" s="140"/>
      <c r="J20" s="140"/>
      <c r="K20" s="51">
        <v>8</v>
      </c>
      <c r="L20" s="52">
        <f t="shared" si="0"/>
        <v>68</v>
      </c>
      <c r="M20" s="53">
        <f t="shared" si="1"/>
        <v>6</v>
      </c>
      <c r="N20" s="54">
        <f t="shared" si="2"/>
        <v>1</v>
      </c>
      <c r="P20" s="13">
        <f t="shared" si="3"/>
        <v>0.6666666666666666</v>
      </c>
      <c r="Q20" s="14">
        <f t="shared" si="4"/>
        <v>1.28</v>
      </c>
      <c r="R20" s="14">
        <f t="shared" si="5"/>
        <v>2.7199999999999998</v>
      </c>
      <c r="S20" s="14">
        <f t="shared" si="6"/>
        <v>2.453333333333333</v>
      </c>
      <c r="T20" s="14"/>
      <c r="U20" s="14"/>
      <c r="W20" s="6">
        <v>24</v>
      </c>
      <c r="X20" s="6"/>
    </row>
    <row r="21" spans="1:24" s="5" customFormat="1" ht="15" customHeight="1">
      <c r="A21" s="46">
        <v>8</v>
      </c>
      <c r="B21" s="47" t="s">
        <v>24</v>
      </c>
      <c r="C21" s="48" t="s">
        <v>0</v>
      </c>
      <c r="D21" s="139">
        <v>2</v>
      </c>
      <c r="E21" s="48">
        <v>16</v>
      </c>
      <c r="F21" s="48"/>
      <c r="G21" s="48"/>
      <c r="H21" s="48"/>
      <c r="I21" s="140"/>
      <c r="J21" s="140"/>
      <c r="K21" s="51">
        <v>4</v>
      </c>
      <c r="L21" s="52">
        <f t="shared" si="0"/>
        <v>30</v>
      </c>
      <c r="M21" s="53">
        <f t="shared" si="1"/>
        <v>12</v>
      </c>
      <c r="N21" s="54">
        <f t="shared" si="2"/>
        <v>1</v>
      </c>
      <c r="P21" s="13">
        <f t="shared" si="3"/>
        <v>0</v>
      </c>
      <c r="Q21" s="14">
        <f t="shared" si="4"/>
        <v>0.8</v>
      </c>
      <c r="R21" s="14">
        <f t="shared" si="5"/>
        <v>1.2</v>
      </c>
      <c r="S21" s="14">
        <f t="shared" si="6"/>
        <v>0</v>
      </c>
      <c r="T21" s="14">
        <v>2</v>
      </c>
      <c r="U21" s="14">
        <v>2</v>
      </c>
      <c r="W21" s="6">
        <v>26</v>
      </c>
      <c r="X21" s="6"/>
    </row>
    <row r="22" spans="1:24" s="5" customFormat="1" ht="15" customHeight="1">
      <c r="A22" s="46">
        <v>9</v>
      </c>
      <c r="B22" s="47" t="s">
        <v>31</v>
      </c>
      <c r="C22" s="48" t="s">
        <v>0</v>
      </c>
      <c r="D22" s="139">
        <v>2</v>
      </c>
      <c r="E22" s="48"/>
      <c r="F22" s="48">
        <v>16</v>
      </c>
      <c r="G22" s="48"/>
      <c r="H22" s="48"/>
      <c r="I22" s="140"/>
      <c r="J22" s="140"/>
      <c r="K22" s="51">
        <v>4</v>
      </c>
      <c r="L22" s="52">
        <f t="shared" si="0"/>
        <v>30</v>
      </c>
      <c r="M22" s="53">
        <f t="shared" si="1"/>
        <v>6</v>
      </c>
      <c r="N22" s="54">
        <f t="shared" si="2"/>
        <v>1</v>
      </c>
      <c r="P22" s="13">
        <f t="shared" si="3"/>
        <v>1</v>
      </c>
      <c r="Q22" s="14">
        <f t="shared" si="4"/>
        <v>0.8</v>
      </c>
      <c r="R22" s="14">
        <f t="shared" si="5"/>
        <v>1.2</v>
      </c>
      <c r="S22" s="14">
        <f t="shared" si="6"/>
        <v>1.84</v>
      </c>
      <c r="T22" s="14">
        <v>2</v>
      </c>
      <c r="U22" s="14">
        <v>2</v>
      </c>
      <c r="W22" s="6">
        <v>26</v>
      </c>
      <c r="X22" s="6"/>
    </row>
    <row r="23" spans="1:24" s="5" customFormat="1" ht="15" customHeight="1">
      <c r="A23" s="46">
        <v>10</v>
      </c>
      <c r="B23" s="58" t="s">
        <v>17</v>
      </c>
      <c r="C23" s="59" t="s">
        <v>0</v>
      </c>
      <c r="D23" s="141">
        <v>0</v>
      </c>
      <c r="E23" s="59">
        <v>0</v>
      </c>
      <c r="F23" s="59">
        <v>16</v>
      </c>
      <c r="G23" s="59">
        <v>0</v>
      </c>
      <c r="H23" s="59"/>
      <c r="I23" s="142"/>
      <c r="J23" s="142"/>
      <c r="K23" s="51"/>
      <c r="L23" s="52"/>
      <c r="M23" s="53"/>
      <c r="N23" s="54">
        <f t="shared" si="2"/>
        <v>0</v>
      </c>
      <c r="P23" s="13"/>
      <c r="Q23" s="14"/>
      <c r="R23" s="14"/>
      <c r="S23" s="14"/>
      <c r="T23" s="14"/>
      <c r="U23" s="14"/>
      <c r="W23" s="6">
        <v>26</v>
      </c>
      <c r="X23" s="6"/>
    </row>
    <row r="24" spans="1:24" s="5" customFormat="1" ht="15" customHeight="1">
      <c r="A24" s="52"/>
      <c r="B24" s="63" t="str">
        <f>CONCATENATE("Semestr 1, razem godz. zajęć:   ",SUM(E24:J24))</f>
        <v>Semestr 1, razem godz. zajęć:   216</v>
      </c>
      <c r="C24" s="64"/>
      <c r="D24" s="65">
        <f aca="true" t="shared" si="7" ref="D24:J24">SUM(D14:D23)</f>
        <v>32</v>
      </c>
      <c r="E24" s="65">
        <f t="shared" si="7"/>
        <v>72</v>
      </c>
      <c r="F24" s="65">
        <f t="shared" si="7"/>
        <v>32</v>
      </c>
      <c r="G24" s="65">
        <f t="shared" si="7"/>
        <v>96</v>
      </c>
      <c r="H24" s="65">
        <f t="shared" si="7"/>
        <v>16</v>
      </c>
      <c r="I24" s="64">
        <f t="shared" si="7"/>
        <v>0</v>
      </c>
      <c r="J24" s="64">
        <f t="shared" si="7"/>
        <v>0</v>
      </c>
      <c r="K24" s="33">
        <f>SUM(K14:K23)</f>
        <v>64</v>
      </c>
      <c r="L24" s="33">
        <f>SUM(L14:L23)</f>
        <v>536</v>
      </c>
      <c r="M24" s="33">
        <f>SUM(M14:M23)</f>
        <v>60</v>
      </c>
      <c r="N24" s="33">
        <f>SUM(N14:N23)</f>
        <v>9</v>
      </c>
      <c r="P24" s="13"/>
      <c r="Q24" s="14"/>
      <c r="R24" s="14"/>
      <c r="S24" s="14"/>
      <c r="T24" s="14"/>
      <c r="U24" s="14"/>
      <c r="W24" s="6"/>
      <c r="X24" s="6"/>
    </row>
    <row r="25" spans="1:24" s="5" customFormat="1" ht="15" customHeight="1">
      <c r="A25" s="66" t="s">
        <v>5</v>
      </c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9"/>
      <c r="M25" s="69"/>
      <c r="N25" s="143"/>
      <c r="P25" s="13"/>
      <c r="Q25" s="14"/>
      <c r="R25" s="14"/>
      <c r="S25" s="14"/>
      <c r="T25" s="14"/>
      <c r="U25" s="14"/>
      <c r="W25" s="6"/>
      <c r="X25" s="6"/>
    </row>
    <row r="26" spans="1:24" s="5" customFormat="1" ht="15" customHeight="1">
      <c r="A26" s="70"/>
      <c r="B26" s="66" t="s">
        <v>25</v>
      </c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69"/>
      <c r="N26" s="143"/>
      <c r="P26" s="13"/>
      <c r="Q26" s="14"/>
      <c r="R26" s="14"/>
      <c r="S26" s="14"/>
      <c r="T26" s="14"/>
      <c r="U26" s="14"/>
      <c r="W26" s="6"/>
      <c r="X26" s="6"/>
    </row>
    <row r="27" spans="1:24" s="5" customFormat="1" ht="15" customHeight="1">
      <c r="A27" s="71">
        <v>1</v>
      </c>
      <c r="B27" s="72" t="s">
        <v>21</v>
      </c>
      <c r="C27" s="73" t="s">
        <v>0</v>
      </c>
      <c r="D27" s="73">
        <v>2</v>
      </c>
      <c r="E27" s="73"/>
      <c r="F27" s="74"/>
      <c r="G27" s="73"/>
      <c r="H27" s="73"/>
      <c r="I27" s="73"/>
      <c r="J27" s="73">
        <v>16</v>
      </c>
      <c r="K27" s="75">
        <v>4</v>
      </c>
      <c r="L27" s="52">
        <f>D27*25-(E27+F27+G27+H27+I27+J27+K27)</f>
        <v>30</v>
      </c>
      <c r="M27" s="52">
        <f>IF(D27=16,12,6)</f>
        <v>6</v>
      </c>
      <c r="N27" s="54">
        <f t="shared" si="2"/>
        <v>1</v>
      </c>
      <c r="P27" s="13">
        <f t="shared" si="3"/>
        <v>1</v>
      </c>
      <c r="Q27" s="14">
        <f>SUM(E27:K27)/25</f>
        <v>0.8</v>
      </c>
      <c r="R27" s="14">
        <f t="shared" si="5"/>
        <v>1.2</v>
      </c>
      <c r="S27" s="14">
        <f t="shared" si="6"/>
        <v>1.84</v>
      </c>
      <c r="T27" s="14"/>
      <c r="U27" s="14"/>
      <c r="W27" s="6">
        <v>26</v>
      </c>
      <c r="X27" s="6"/>
    </row>
    <row r="28" spans="1:24" s="5" customFormat="1" ht="15" customHeight="1">
      <c r="A28" s="71">
        <v>2</v>
      </c>
      <c r="B28" s="47" t="s">
        <v>31</v>
      </c>
      <c r="C28" s="73" t="s">
        <v>0</v>
      </c>
      <c r="D28" s="73">
        <v>2</v>
      </c>
      <c r="E28" s="73"/>
      <c r="F28" s="73">
        <v>16</v>
      </c>
      <c r="G28" s="73"/>
      <c r="H28" s="73"/>
      <c r="I28" s="73"/>
      <c r="J28" s="73"/>
      <c r="K28" s="75">
        <v>4</v>
      </c>
      <c r="L28" s="52">
        <f>D28*25-(E28+F28+G28+H28+I28+J28+K28)</f>
        <v>30</v>
      </c>
      <c r="M28" s="52">
        <f>IF(D28=16,12,6)</f>
        <v>6</v>
      </c>
      <c r="N28" s="54">
        <f t="shared" si="2"/>
        <v>1</v>
      </c>
      <c r="P28" s="13">
        <f t="shared" si="3"/>
        <v>1</v>
      </c>
      <c r="Q28" s="14">
        <f t="shared" si="4"/>
        <v>0.8</v>
      </c>
      <c r="R28" s="14">
        <f t="shared" si="5"/>
        <v>1.2</v>
      </c>
      <c r="S28" s="14">
        <f t="shared" si="6"/>
        <v>1.84</v>
      </c>
      <c r="T28" s="14">
        <v>2</v>
      </c>
      <c r="U28" s="14">
        <v>2</v>
      </c>
      <c r="W28" s="6">
        <v>26</v>
      </c>
      <c r="X28" s="6"/>
    </row>
    <row r="29" spans="1:24" s="3" customFormat="1" ht="15" customHeight="1">
      <c r="A29" s="76"/>
      <c r="B29" s="76" t="s">
        <v>28</v>
      </c>
      <c r="C29" s="77"/>
      <c r="D29" s="78"/>
      <c r="E29" s="79"/>
      <c r="F29" s="79"/>
      <c r="G29" s="79"/>
      <c r="H29" s="79"/>
      <c r="I29" s="79"/>
      <c r="J29" s="79"/>
      <c r="K29" s="81"/>
      <c r="L29" s="69"/>
      <c r="M29" s="69"/>
      <c r="N29" s="143"/>
      <c r="P29" s="13"/>
      <c r="Q29" s="14"/>
      <c r="R29" s="14"/>
      <c r="S29" s="14"/>
      <c r="T29" s="14"/>
      <c r="U29" s="14"/>
      <c r="W29" s="19"/>
      <c r="X29" s="19"/>
    </row>
    <row r="30" spans="1:24" s="3" customFormat="1" ht="15" customHeight="1">
      <c r="A30" s="55">
        <v>3</v>
      </c>
      <c r="B30" s="82" t="s">
        <v>67</v>
      </c>
      <c r="C30" s="48" t="s">
        <v>2</v>
      </c>
      <c r="D30" s="48">
        <v>4</v>
      </c>
      <c r="E30" s="55">
        <v>8</v>
      </c>
      <c r="F30" s="55"/>
      <c r="G30" s="55">
        <v>16</v>
      </c>
      <c r="H30" s="55"/>
      <c r="I30" s="55"/>
      <c r="J30" s="86"/>
      <c r="K30" s="84">
        <v>8</v>
      </c>
      <c r="L30" s="52">
        <f aca="true" t="shared" si="8" ref="L30:L37">D30*25-(E30+F30+G30+H30+I30+J30+K30)</f>
        <v>68</v>
      </c>
      <c r="M30" s="52">
        <f aca="true" t="shared" si="9" ref="M30:M37">IF(D30=16,12,6)</f>
        <v>6</v>
      </c>
      <c r="N30" s="54">
        <f t="shared" si="2"/>
        <v>1</v>
      </c>
      <c r="P30" s="13">
        <f t="shared" si="3"/>
        <v>0.6666666666666666</v>
      </c>
      <c r="Q30" s="14">
        <f t="shared" si="4"/>
        <v>1.28</v>
      </c>
      <c r="R30" s="14">
        <f t="shared" si="5"/>
        <v>2.7199999999999998</v>
      </c>
      <c r="S30" s="14">
        <f t="shared" si="6"/>
        <v>2.453333333333333</v>
      </c>
      <c r="T30" s="14">
        <v>4</v>
      </c>
      <c r="U30" s="14"/>
      <c r="W30" s="19">
        <v>24</v>
      </c>
      <c r="X30" s="19"/>
    </row>
    <row r="31" spans="1:24" s="3" customFormat="1" ht="15" customHeight="1">
      <c r="A31" s="55">
        <v>4</v>
      </c>
      <c r="B31" s="85" t="s">
        <v>68</v>
      </c>
      <c r="C31" s="48" t="s">
        <v>2</v>
      </c>
      <c r="D31" s="48">
        <v>4</v>
      </c>
      <c r="E31" s="55">
        <v>8</v>
      </c>
      <c r="F31" s="55"/>
      <c r="G31" s="55">
        <v>16</v>
      </c>
      <c r="H31" s="55"/>
      <c r="I31" s="55"/>
      <c r="J31" s="86"/>
      <c r="K31" s="84">
        <v>8</v>
      </c>
      <c r="L31" s="52">
        <f t="shared" si="8"/>
        <v>68</v>
      </c>
      <c r="M31" s="52">
        <f t="shared" si="9"/>
        <v>6</v>
      </c>
      <c r="N31" s="54">
        <f t="shared" si="2"/>
        <v>1</v>
      </c>
      <c r="P31" s="13">
        <f t="shared" si="3"/>
        <v>0.6666666666666666</v>
      </c>
      <c r="Q31" s="14">
        <f t="shared" si="4"/>
        <v>1.28</v>
      </c>
      <c r="R31" s="14">
        <f t="shared" si="5"/>
        <v>2.7199999999999998</v>
      </c>
      <c r="S31" s="14">
        <f t="shared" si="6"/>
        <v>2.453333333333333</v>
      </c>
      <c r="T31" s="14">
        <v>4</v>
      </c>
      <c r="U31" s="14"/>
      <c r="W31" s="19"/>
      <c r="X31" s="19">
        <v>24</v>
      </c>
    </row>
    <row r="32" spans="1:24" s="3" customFormat="1" ht="15" customHeight="1">
      <c r="A32" s="55">
        <v>5</v>
      </c>
      <c r="B32" s="86" t="s">
        <v>69</v>
      </c>
      <c r="C32" s="48" t="s">
        <v>2</v>
      </c>
      <c r="D32" s="48">
        <v>4</v>
      </c>
      <c r="E32" s="55">
        <v>8</v>
      </c>
      <c r="F32" s="55"/>
      <c r="G32" s="55">
        <v>16</v>
      </c>
      <c r="H32" s="55"/>
      <c r="I32" s="55"/>
      <c r="J32" s="86"/>
      <c r="K32" s="84">
        <v>8</v>
      </c>
      <c r="L32" s="52">
        <f t="shared" si="8"/>
        <v>68</v>
      </c>
      <c r="M32" s="53">
        <f t="shared" si="9"/>
        <v>6</v>
      </c>
      <c r="N32" s="54">
        <f t="shared" si="2"/>
        <v>1</v>
      </c>
      <c r="P32" s="13">
        <f t="shared" si="3"/>
        <v>0.6666666666666666</v>
      </c>
      <c r="Q32" s="14">
        <f t="shared" si="4"/>
        <v>1.28</v>
      </c>
      <c r="R32" s="14">
        <f t="shared" si="5"/>
        <v>2.7199999999999998</v>
      </c>
      <c r="S32" s="14">
        <f t="shared" si="6"/>
        <v>2.453333333333333</v>
      </c>
      <c r="T32" s="14">
        <v>4</v>
      </c>
      <c r="U32" s="14"/>
      <c r="W32" s="19">
        <v>24</v>
      </c>
      <c r="X32" s="19"/>
    </row>
    <row r="33" spans="1:24" s="3" customFormat="1" ht="15" customHeight="1">
      <c r="A33" s="55">
        <v>6</v>
      </c>
      <c r="B33" s="87" t="s">
        <v>70</v>
      </c>
      <c r="C33" s="48" t="s">
        <v>0</v>
      </c>
      <c r="D33" s="48">
        <v>4</v>
      </c>
      <c r="E33" s="55">
        <v>8</v>
      </c>
      <c r="F33" s="55"/>
      <c r="G33" s="55">
        <v>16</v>
      </c>
      <c r="H33" s="55"/>
      <c r="I33" s="55"/>
      <c r="J33" s="86"/>
      <c r="K33" s="84">
        <v>8</v>
      </c>
      <c r="L33" s="52">
        <f t="shared" si="8"/>
        <v>68</v>
      </c>
      <c r="M33" s="53">
        <f t="shared" si="9"/>
        <v>6</v>
      </c>
      <c r="N33" s="54">
        <f t="shared" si="2"/>
        <v>1</v>
      </c>
      <c r="P33" s="13">
        <f t="shared" si="3"/>
        <v>0.6666666666666666</v>
      </c>
      <c r="Q33" s="14">
        <f t="shared" si="4"/>
        <v>1.28</v>
      </c>
      <c r="R33" s="14">
        <f t="shared" si="5"/>
        <v>2.7199999999999998</v>
      </c>
      <c r="S33" s="14">
        <f t="shared" si="6"/>
        <v>2.453333333333333</v>
      </c>
      <c r="T33" s="14">
        <v>4</v>
      </c>
      <c r="U33" s="14"/>
      <c r="W33" s="19">
        <v>24</v>
      </c>
      <c r="X33" s="19"/>
    </row>
    <row r="34" spans="1:24" s="3" customFormat="1" ht="15" customHeight="1">
      <c r="A34" s="55">
        <v>7</v>
      </c>
      <c r="B34" s="87" t="s">
        <v>71</v>
      </c>
      <c r="C34" s="48" t="s">
        <v>0</v>
      </c>
      <c r="D34" s="48">
        <v>4</v>
      </c>
      <c r="E34" s="55">
        <v>8</v>
      </c>
      <c r="F34" s="55"/>
      <c r="G34" s="55">
        <v>16</v>
      </c>
      <c r="H34" s="55"/>
      <c r="I34" s="55"/>
      <c r="J34" s="86"/>
      <c r="K34" s="84">
        <v>8</v>
      </c>
      <c r="L34" s="52">
        <f t="shared" si="8"/>
        <v>68</v>
      </c>
      <c r="M34" s="53">
        <f t="shared" si="9"/>
        <v>6</v>
      </c>
      <c r="N34" s="54">
        <f t="shared" si="2"/>
        <v>1</v>
      </c>
      <c r="P34" s="13">
        <f t="shared" si="3"/>
        <v>0.6666666666666666</v>
      </c>
      <c r="Q34" s="14">
        <f t="shared" si="4"/>
        <v>1.28</v>
      </c>
      <c r="R34" s="14">
        <f t="shared" si="5"/>
        <v>2.7199999999999998</v>
      </c>
      <c r="S34" s="14">
        <f t="shared" si="6"/>
        <v>2.453333333333333</v>
      </c>
      <c r="T34" s="14">
        <v>4</v>
      </c>
      <c r="U34" s="14"/>
      <c r="W34" s="19">
        <v>24</v>
      </c>
      <c r="X34" s="19"/>
    </row>
    <row r="35" spans="1:24" s="3" customFormat="1" ht="15" customHeight="1">
      <c r="A35" s="55">
        <v>8</v>
      </c>
      <c r="B35" s="87" t="s">
        <v>72</v>
      </c>
      <c r="C35" s="48" t="s">
        <v>0</v>
      </c>
      <c r="D35" s="48">
        <v>4</v>
      </c>
      <c r="E35" s="55">
        <v>8</v>
      </c>
      <c r="F35" s="55"/>
      <c r="G35" s="55">
        <v>16</v>
      </c>
      <c r="H35" s="55"/>
      <c r="I35" s="55"/>
      <c r="J35" s="86"/>
      <c r="K35" s="84">
        <v>8</v>
      </c>
      <c r="L35" s="52">
        <f t="shared" si="8"/>
        <v>68</v>
      </c>
      <c r="M35" s="53">
        <f t="shared" si="9"/>
        <v>6</v>
      </c>
      <c r="N35" s="54">
        <f t="shared" si="2"/>
        <v>1</v>
      </c>
      <c r="P35" s="13">
        <f t="shared" si="3"/>
        <v>0.6666666666666666</v>
      </c>
      <c r="Q35" s="14">
        <f t="shared" si="4"/>
        <v>1.28</v>
      </c>
      <c r="R35" s="14">
        <f t="shared" si="5"/>
        <v>2.7199999999999998</v>
      </c>
      <c r="S35" s="14">
        <f t="shared" si="6"/>
        <v>2.453333333333333</v>
      </c>
      <c r="T35" s="14">
        <v>4</v>
      </c>
      <c r="U35" s="14"/>
      <c r="W35" s="19"/>
      <c r="X35" s="19">
        <v>24</v>
      </c>
    </row>
    <row r="36" spans="1:24" s="3" customFormat="1" ht="15" customHeight="1">
      <c r="A36" s="55">
        <v>9</v>
      </c>
      <c r="B36" s="87" t="s">
        <v>73</v>
      </c>
      <c r="C36" s="48" t="s">
        <v>0</v>
      </c>
      <c r="D36" s="48">
        <v>2</v>
      </c>
      <c r="E36" s="55"/>
      <c r="F36" s="55"/>
      <c r="G36" s="55"/>
      <c r="H36" s="55"/>
      <c r="I36" s="55">
        <v>16</v>
      </c>
      <c r="J36" s="86"/>
      <c r="K36" s="84">
        <v>4</v>
      </c>
      <c r="L36" s="52">
        <f t="shared" si="8"/>
        <v>30</v>
      </c>
      <c r="M36" s="53">
        <f t="shared" si="9"/>
        <v>6</v>
      </c>
      <c r="N36" s="54">
        <f t="shared" si="2"/>
        <v>1</v>
      </c>
      <c r="P36" s="13">
        <f t="shared" si="3"/>
        <v>1</v>
      </c>
      <c r="Q36" s="14">
        <f t="shared" si="4"/>
        <v>0.8</v>
      </c>
      <c r="R36" s="14">
        <f t="shared" si="5"/>
        <v>1.2</v>
      </c>
      <c r="S36" s="14">
        <f t="shared" si="6"/>
        <v>1.84</v>
      </c>
      <c r="T36" s="14">
        <v>2</v>
      </c>
      <c r="U36" s="14"/>
      <c r="W36" s="19"/>
      <c r="X36" s="19">
        <v>16</v>
      </c>
    </row>
    <row r="37" spans="1:24" s="3" customFormat="1" ht="15" customHeight="1">
      <c r="A37" s="55">
        <v>10</v>
      </c>
      <c r="B37" s="87" t="s">
        <v>74</v>
      </c>
      <c r="C37" s="48" t="s">
        <v>0</v>
      </c>
      <c r="D37" s="48">
        <v>2</v>
      </c>
      <c r="E37" s="55"/>
      <c r="F37" s="55"/>
      <c r="G37" s="55"/>
      <c r="H37" s="55"/>
      <c r="I37" s="55">
        <v>16</v>
      </c>
      <c r="J37" s="86"/>
      <c r="K37" s="84">
        <v>4</v>
      </c>
      <c r="L37" s="52">
        <f t="shared" si="8"/>
        <v>30</v>
      </c>
      <c r="M37" s="52">
        <f t="shared" si="9"/>
        <v>6</v>
      </c>
      <c r="N37" s="54">
        <f t="shared" si="2"/>
        <v>1</v>
      </c>
      <c r="P37" s="13">
        <f t="shared" si="3"/>
        <v>1</v>
      </c>
      <c r="Q37" s="14">
        <f t="shared" si="4"/>
        <v>0.8</v>
      </c>
      <c r="R37" s="14">
        <f t="shared" si="5"/>
        <v>1.2</v>
      </c>
      <c r="S37" s="14">
        <f t="shared" si="6"/>
        <v>1.84</v>
      </c>
      <c r="T37" s="14">
        <v>2</v>
      </c>
      <c r="U37" s="14"/>
      <c r="W37" s="19">
        <v>16</v>
      </c>
      <c r="X37" s="19"/>
    </row>
    <row r="38" spans="1:24" s="3" customFormat="1" ht="15" customHeight="1">
      <c r="A38" s="55"/>
      <c r="B38" s="88" t="str">
        <f>CONCATENATE("Semestr 2, razem godz. zajęć:   ",SUM(E38:J38))</f>
        <v>Semestr 2, razem godz. zajęć:   208</v>
      </c>
      <c r="C38" s="89"/>
      <c r="D38" s="83">
        <f aca="true" t="shared" si="10" ref="D38:N38">SUM(D30:D37)+D27+D28</f>
        <v>32</v>
      </c>
      <c r="E38" s="83">
        <f t="shared" si="10"/>
        <v>48</v>
      </c>
      <c r="F38" s="83">
        <f t="shared" si="10"/>
        <v>16</v>
      </c>
      <c r="G38" s="83">
        <f t="shared" si="10"/>
        <v>96</v>
      </c>
      <c r="H38" s="83"/>
      <c r="I38" s="83">
        <f t="shared" si="10"/>
        <v>32</v>
      </c>
      <c r="J38" s="83">
        <f t="shared" si="10"/>
        <v>16</v>
      </c>
      <c r="K38" s="91">
        <f t="shared" si="10"/>
        <v>64</v>
      </c>
      <c r="L38" s="65">
        <f t="shared" si="10"/>
        <v>528</v>
      </c>
      <c r="M38" s="65">
        <f t="shared" si="10"/>
        <v>60</v>
      </c>
      <c r="N38" s="65">
        <f t="shared" si="10"/>
        <v>10</v>
      </c>
      <c r="P38" s="13"/>
      <c r="Q38" s="14"/>
      <c r="R38" s="14"/>
      <c r="S38" s="14"/>
      <c r="T38" s="14"/>
      <c r="U38" s="14"/>
      <c r="W38" s="19"/>
      <c r="X38" s="19"/>
    </row>
    <row r="39" spans="1:24" s="3" customFormat="1" ht="15" customHeight="1">
      <c r="A39" s="76"/>
      <c r="B39" s="76" t="s">
        <v>27</v>
      </c>
      <c r="C39" s="77"/>
      <c r="D39" s="78"/>
      <c r="E39" s="79"/>
      <c r="F39" s="79"/>
      <c r="G39" s="79"/>
      <c r="H39" s="79"/>
      <c r="I39" s="79"/>
      <c r="J39" s="79"/>
      <c r="K39" s="81"/>
      <c r="L39" s="69"/>
      <c r="M39" s="69"/>
      <c r="N39" s="143"/>
      <c r="P39" s="13"/>
      <c r="Q39" s="14"/>
      <c r="R39" s="14"/>
      <c r="S39" s="14"/>
      <c r="T39" s="14"/>
      <c r="U39" s="14"/>
      <c r="W39" s="19"/>
      <c r="X39" s="19"/>
    </row>
    <row r="40" spans="1:24" s="3" customFormat="1" ht="15" customHeight="1">
      <c r="A40" s="55">
        <v>3</v>
      </c>
      <c r="B40" s="82" t="s">
        <v>75</v>
      </c>
      <c r="C40" s="48" t="s">
        <v>2</v>
      </c>
      <c r="D40" s="48">
        <v>4</v>
      </c>
      <c r="E40" s="55">
        <v>8</v>
      </c>
      <c r="F40" s="55"/>
      <c r="G40" s="55">
        <v>16</v>
      </c>
      <c r="H40" s="55"/>
      <c r="I40" s="55"/>
      <c r="J40" s="86"/>
      <c r="K40" s="84">
        <v>8</v>
      </c>
      <c r="L40" s="52">
        <f aca="true" t="shared" si="11" ref="L40:L47">D40*25-(E40+F40+G40+H40+I40+J40+K40)</f>
        <v>68</v>
      </c>
      <c r="M40" s="52">
        <f aca="true" t="shared" si="12" ref="M40:M47">IF(D40=16,12,6)</f>
        <v>6</v>
      </c>
      <c r="N40" s="54">
        <f t="shared" si="2"/>
        <v>1</v>
      </c>
      <c r="P40" s="13">
        <f t="shared" si="3"/>
        <v>0.6666666666666666</v>
      </c>
      <c r="Q40" s="14">
        <f t="shared" si="4"/>
        <v>1.28</v>
      </c>
      <c r="R40" s="14">
        <f t="shared" si="5"/>
        <v>2.7199999999999998</v>
      </c>
      <c r="S40" s="14">
        <f t="shared" si="6"/>
        <v>2.453333333333333</v>
      </c>
      <c r="T40" s="14">
        <v>4</v>
      </c>
      <c r="U40" s="14"/>
      <c r="W40" s="19">
        <v>24</v>
      </c>
      <c r="X40" s="19"/>
    </row>
    <row r="41" spans="1:24" s="3" customFormat="1" ht="15" customHeight="1">
      <c r="A41" s="55">
        <v>4</v>
      </c>
      <c r="B41" s="85" t="s">
        <v>76</v>
      </c>
      <c r="C41" s="48" t="s">
        <v>2</v>
      </c>
      <c r="D41" s="48">
        <v>4</v>
      </c>
      <c r="E41" s="55">
        <v>8</v>
      </c>
      <c r="F41" s="55"/>
      <c r="G41" s="55">
        <v>16</v>
      </c>
      <c r="H41" s="55"/>
      <c r="I41" s="55"/>
      <c r="J41" s="86"/>
      <c r="K41" s="84">
        <v>8</v>
      </c>
      <c r="L41" s="52">
        <f t="shared" si="11"/>
        <v>68</v>
      </c>
      <c r="M41" s="52">
        <f t="shared" si="12"/>
        <v>6</v>
      </c>
      <c r="N41" s="54">
        <f t="shared" si="2"/>
        <v>1</v>
      </c>
      <c r="P41" s="13">
        <f t="shared" si="3"/>
        <v>0.6666666666666666</v>
      </c>
      <c r="Q41" s="14">
        <f t="shared" si="4"/>
        <v>1.28</v>
      </c>
      <c r="R41" s="14">
        <f t="shared" si="5"/>
        <v>2.7199999999999998</v>
      </c>
      <c r="S41" s="14">
        <f t="shared" si="6"/>
        <v>2.453333333333333</v>
      </c>
      <c r="T41" s="14">
        <v>4</v>
      </c>
      <c r="U41" s="14"/>
      <c r="W41" s="19">
        <v>24</v>
      </c>
      <c r="X41" s="19"/>
    </row>
    <row r="42" spans="1:24" s="3" customFormat="1" ht="15" customHeight="1">
      <c r="A42" s="55">
        <v>5</v>
      </c>
      <c r="B42" s="86" t="s">
        <v>77</v>
      </c>
      <c r="C42" s="48" t="s">
        <v>2</v>
      </c>
      <c r="D42" s="48">
        <v>4</v>
      </c>
      <c r="E42" s="55">
        <v>8</v>
      </c>
      <c r="F42" s="55"/>
      <c r="G42" s="55">
        <v>16</v>
      </c>
      <c r="H42" s="55"/>
      <c r="I42" s="55"/>
      <c r="J42" s="86"/>
      <c r="K42" s="84">
        <v>8</v>
      </c>
      <c r="L42" s="52">
        <f t="shared" si="11"/>
        <v>68</v>
      </c>
      <c r="M42" s="53">
        <f t="shared" si="12"/>
        <v>6</v>
      </c>
      <c r="N42" s="54">
        <f t="shared" si="2"/>
        <v>1</v>
      </c>
      <c r="P42" s="13">
        <f t="shared" si="3"/>
        <v>0.6666666666666666</v>
      </c>
      <c r="Q42" s="14">
        <f t="shared" si="4"/>
        <v>1.28</v>
      </c>
      <c r="R42" s="14">
        <f t="shared" si="5"/>
        <v>2.7199999999999998</v>
      </c>
      <c r="S42" s="14">
        <f t="shared" si="6"/>
        <v>2.453333333333333</v>
      </c>
      <c r="T42" s="14">
        <v>4</v>
      </c>
      <c r="U42" s="14"/>
      <c r="W42" s="19">
        <v>24</v>
      </c>
      <c r="X42" s="19"/>
    </row>
    <row r="43" spans="1:24" s="3" customFormat="1" ht="15" customHeight="1">
      <c r="A43" s="55">
        <v>6</v>
      </c>
      <c r="B43" s="87" t="s">
        <v>78</v>
      </c>
      <c r="C43" s="48" t="s">
        <v>0</v>
      </c>
      <c r="D43" s="48">
        <v>4</v>
      </c>
      <c r="E43" s="55">
        <v>8</v>
      </c>
      <c r="F43" s="55"/>
      <c r="G43" s="55">
        <v>16</v>
      </c>
      <c r="H43" s="55"/>
      <c r="I43" s="55"/>
      <c r="J43" s="86"/>
      <c r="K43" s="84">
        <v>8</v>
      </c>
      <c r="L43" s="52">
        <f t="shared" si="11"/>
        <v>68</v>
      </c>
      <c r="M43" s="53">
        <f t="shared" si="12"/>
        <v>6</v>
      </c>
      <c r="N43" s="54">
        <f t="shared" si="2"/>
        <v>1</v>
      </c>
      <c r="P43" s="13">
        <f t="shared" si="3"/>
        <v>0.6666666666666666</v>
      </c>
      <c r="Q43" s="14">
        <f t="shared" si="4"/>
        <v>1.28</v>
      </c>
      <c r="R43" s="14">
        <f t="shared" si="5"/>
        <v>2.7199999999999998</v>
      </c>
      <c r="S43" s="14">
        <f t="shared" si="6"/>
        <v>2.453333333333333</v>
      </c>
      <c r="T43" s="14">
        <v>4</v>
      </c>
      <c r="U43" s="14"/>
      <c r="W43" s="19">
        <v>24</v>
      </c>
      <c r="X43" s="19"/>
    </row>
    <row r="44" spans="1:24" s="3" customFormat="1" ht="15" customHeight="1">
      <c r="A44" s="55">
        <v>7</v>
      </c>
      <c r="B44" s="87" t="s">
        <v>79</v>
      </c>
      <c r="C44" s="48" t="s">
        <v>0</v>
      </c>
      <c r="D44" s="48">
        <v>4</v>
      </c>
      <c r="E44" s="55">
        <v>8</v>
      </c>
      <c r="F44" s="55"/>
      <c r="G44" s="55">
        <v>16</v>
      </c>
      <c r="H44" s="55"/>
      <c r="I44" s="55"/>
      <c r="J44" s="86"/>
      <c r="K44" s="84">
        <v>8</v>
      </c>
      <c r="L44" s="52">
        <f t="shared" si="11"/>
        <v>68</v>
      </c>
      <c r="M44" s="53">
        <f t="shared" si="12"/>
        <v>6</v>
      </c>
      <c r="N44" s="54">
        <f t="shared" si="2"/>
        <v>1</v>
      </c>
      <c r="P44" s="13">
        <f t="shared" si="3"/>
        <v>0.6666666666666666</v>
      </c>
      <c r="Q44" s="14">
        <f t="shared" si="4"/>
        <v>1.28</v>
      </c>
      <c r="R44" s="14">
        <f t="shared" si="5"/>
        <v>2.7199999999999998</v>
      </c>
      <c r="S44" s="14">
        <f t="shared" si="6"/>
        <v>2.453333333333333</v>
      </c>
      <c r="T44" s="14">
        <v>4</v>
      </c>
      <c r="U44" s="14"/>
      <c r="W44" s="19"/>
      <c r="X44" s="19">
        <v>24</v>
      </c>
    </row>
    <row r="45" spans="1:24" s="3" customFormat="1" ht="15" customHeight="1">
      <c r="A45" s="55">
        <v>8</v>
      </c>
      <c r="B45" s="87" t="s">
        <v>80</v>
      </c>
      <c r="C45" s="48" t="s">
        <v>0</v>
      </c>
      <c r="D45" s="48">
        <v>4</v>
      </c>
      <c r="E45" s="55">
        <v>8</v>
      </c>
      <c r="F45" s="55"/>
      <c r="G45" s="55">
        <v>16</v>
      </c>
      <c r="H45" s="55"/>
      <c r="I45" s="55"/>
      <c r="J45" s="86"/>
      <c r="K45" s="84">
        <v>8</v>
      </c>
      <c r="L45" s="52">
        <f t="shared" si="11"/>
        <v>68</v>
      </c>
      <c r="M45" s="53">
        <f t="shared" si="12"/>
        <v>6</v>
      </c>
      <c r="N45" s="54">
        <f t="shared" si="2"/>
        <v>1</v>
      </c>
      <c r="P45" s="13">
        <f t="shared" si="3"/>
        <v>0.6666666666666666</v>
      </c>
      <c r="Q45" s="14">
        <f t="shared" si="4"/>
        <v>1.28</v>
      </c>
      <c r="R45" s="14">
        <f t="shared" si="5"/>
        <v>2.7199999999999998</v>
      </c>
      <c r="S45" s="14">
        <f t="shared" si="6"/>
        <v>2.453333333333333</v>
      </c>
      <c r="T45" s="14">
        <v>4</v>
      </c>
      <c r="U45" s="14"/>
      <c r="W45" s="19"/>
      <c r="X45" s="19">
        <v>24</v>
      </c>
    </row>
    <row r="46" spans="1:24" s="3" customFormat="1" ht="15" customHeight="1">
      <c r="A46" s="55">
        <v>9</v>
      </c>
      <c r="B46" s="87" t="s">
        <v>81</v>
      </c>
      <c r="C46" s="48" t="s">
        <v>0</v>
      </c>
      <c r="D46" s="48">
        <v>2</v>
      </c>
      <c r="E46" s="55"/>
      <c r="F46" s="55"/>
      <c r="G46" s="55"/>
      <c r="H46" s="55"/>
      <c r="I46" s="55">
        <v>16</v>
      </c>
      <c r="J46" s="86"/>
      <c r="K46" s="84">
        <v>4</v>
      </c>
      <c r="L46" s="52">
        <f t="shared" si="11"/>
        <v>30</v>
      </c>
      <c r="M46" s="53">
        <f t="shared" si="12"/>
        <v>6</v>
      </c>
      <c r="N46" s="54">
        <f t="shared" si="2"/>
        <v>1</v>
      </c>
      <c r="P46" s="13">
        <f t="shared" si="3"/>
        <v>1</v>
      </c>
      <c r="Q46" s="14">
        <f t="shared" si="4"/>
        <v>0.8</v>
      </c>
      <c r="R46" s="14">
        <f t="shared" si="5"/>
        <v>1.2</v>
      </c>
      <c r="S46" s="14">
        <f t="shared" si="6"/>
        <v>1.84</v>
      </c>
      <c r="T46" s="14">
        <v>2</v>
      </c>
      <c r="U46" s="14"/>
      <c r="W46" s="19"/>
      <c r="X46" s="19">
        <v>16</v>
      </c>
    </row>
    <row r="47" spans="1:24" s="3" customFormat="1" ht="15" customHeight="1">
      <c r="A47" s="55">
        <v>10</v>
      </c>
      <c r="B47" s="87" t="s">
        <v>46</v>
      </c>
      <c r="C47" s="48" t="s">
        <v>0</v>
      </c>
      <c r="D47" s="48">
        <v>2</v>
      </c>
      <c r="E47" s="55"/>
      <c r="F47" s="55"/>
      <c r="G47" s="55"/>
      <c r="H47" s="55"/>
      <c r="I47" s="55">
        <v>16</v>
      </c>
      <c r="J47" s="86"/>
      <c r="K47" s="84">
        <v>4</v>
      </c>
      <c r="L47" s="52">
        <f t="shared" si="11"/>
        <v>30</v>
      </c>
      <c r="M47" s="52">
        <f t="shared" si="12"/>
        <v>6</v>
      </c>
      <c r="N47" s="54">
        <f t="shared" si="2"/>
        <v>1</v>
      </c>
      <c r="P47" s="13">
        <f t="shared" si="3"/>
        <v>1</v>
      </c>
      <c r="Q47" s="14">
        <f t="shared" si="4"/>
        <v>0.8</v>
      </c>
      <c r="R47" s="14">
        <f t="shared" si="5"/>
        <v>1.2</v>
      </c>
      <c r="S47" s="14">
        <f t="shared" si="6"/>
        <v>1.84</v>
      </c>
      <c r="T47" s="14">
        <v>2</v>
      </c>
      <c r="U47" s="14"/>
      <c r="W47" s="19">
        <v>16</v>
      </c>
      <c r="X47" s="19"/>
    </row>
    <row r="48" spans="1:24" s="3" customFormat="1" ht="15" customHeight="1">
      <c r="A48" s="55"/>
      <c r="B48" s="88" t="str">
        <f>CONCATENATE("Semestr 2, razem godz. zajęć:  ",SUM(E48:J48))</f>
        <v>Semestr 2, razem godz. zajęć:  208</v>
      </c>
      <c r="C48" s="89"/>
      <c r="D48" s="83">
        <f aca="true" t="shared" si="13" ref="D48:N48">SUM(D40:D47)+D27+D28</f>
        <v>32</v>
      </c>
      <c r="E48" s="83">
        <f t="shared" si="13"/>
        <v>48</v>
      </c>
      <c r="F48" s="83">
        <f t="shared" si="13"/>
        <v>16</v>
      </c>
      <c r="G48" s="83">
        <f t="shared" si="13"/>
        <v>96</v>
      </c>
      <c r="H48" s="83"/>
      <c r="I48" s="83">
        <f>SUM(I40:I47)+I27+I28</f>
        <v>32</v>
      </c>
      <c r="J48" s="83">
        <f t="shared" si="13"/>
        <v>16</v>
      </c>
      <c r="K48" s="91">
        <f t="shared" si="13"/>
        <v>64</v>
      </c>
      <c r="L48" s="65">
        <f t="shared" si="13"/>
        <v>528</v>
      </c>
      <c r="M48" s="65">
        <f t="shared" si="13"/>
        <v>60</v>
      </c>
      <c r="N48" s="65">
        <f t="shared" si="13"/>
        <v>10</v>
      </c>
      <c r="P48" s="13"/>
      <c r="Q48" s="14"/>
      <c r="R48" s="14"/>
      <c r="S48" s="14"/>
      <c r="T48" s="14"/>
      <c r="U48" s="14"/>
      <c r="W48" s="19"/>
      <c r="X48" s="19"/>
    </row>
    <row r="49" spans="1:24" s="3" customFormat="1" ht="15" customHeight="1">
      <c r="A49" s="92" t="s">
        <v>6</v>
      </c>
      <c r="B49" s="93"/>
      <c r="C49" s="68"/>
      <c r="D49" s="94"/>
      <c r="E49" s="85"/>
      <c r="F49" s="85"/>
      <c r="G49" s="85"/>
      <c r="H49" s="85"/>
      <c r="I49" s="85"/>
      <c r="J49" s="95"/>
      <c r="K49" s="95"/>
      <c r="L49" s="69"/>
      <c r="M49" s="69"/>
      <c r="N49" s="143"/>
      <c r="O49" s="7"/>
      <c r="P49" s="13"/>
      <c r="Q49" s="14"/>
      <c r="R49" s="14"/>
      <c r="S49" s="14"/>
      <c r="T49" s="14"/>
      <c r="U49" s="14"/>
      <c r="W49" s="19"/>
      <c r="X49" s="19"/>
    </row>
    <row r="50" spans="1:24" s="3" customFormat="1" ht="15" customHeight="1">
      <c r="A50" s="55">
        <v>1</v>
      </c>
      <c r="B50" s="87" t="s">
        <v>4</v>
      </c>
      <c r="C50" s="48" t="s">
        <v>0</v>
      </c>
      <c r="D50" s="48">
        <v>2</v>
      </c>
      <c r="E50" s="55"/>
      <c r="F50" s="55"/>
      <c r="G50" s="55"/>
      <c r="H50" s="71"/>
      <c r="I50" s="71"/>
      <c r="J50" s="96">
        <v>16</v>
      </c>
      <c r="K50" s="144">
        <v>4</v>
      </c>
      <c r="L50" s="52">
        <f>D50*25-(E50+F50+G50+H50+I50+J50+K50)</f>
        <v>30</v>
      </c>
      <c r="M50" s="52">
        <f>IF(D50=16,12,6)</f>
        <v>6</v>
      </c>
      <c r="N50" s="54">
        <f t="shared" si="2"/>
        <v>1</v>
      </c>
      <c r="P50" s="13">
        <f t="shared" si="3"/>
        <v>1</v>
      </c>
      <c r="Q50" s="14">
        <f t="shared" si="4"/>
        <v>0.8</v>
      </c>
      <c r="R50" s="14">
        <f t="shared" si="5"/>
        <v>1.2</v>
      </c>
      <c r="S50" s="14">
        <f t="shared" si="6"/>
        <v>1.84</v>
      </c>
      <c r="T50" s="14"/>
      <c r="U50" s="14"/>
      <c r="W50" s="19">
        <v>16</v>
      </c>
      <c r="X50" s="19"/>
    </row>
    <row r="51" spans="1:24" s="3" customFormat="1" ht="15" customHeight="1">
      <c r="A51" s="55">
        <v>2</v>
      </c>
      <c r="B51" s="87" t="s">
        <v>33</v>
      </c>
      <c r="C51" s="48" t="s">
        <v>0</v>
      </c>
      <c r="D51" s="48">
        <v>15</v>
      </c>
      <c r="E51" s="55"/>
      <c r="F51" s="55"/>
      <c r="G51" s="55"/>
      <c r="H51" s="71"/>
      <c r="I51" s="71"/>
      <c r="J51" s="96"/>
      <c r="K51" s="144">
        <v>125</v>
      </c>
      <c r="L51" s="52">
        <v>450</v>
      </c>
      <c r="M51" s="52">
        <v>125</v>
      </c>
      <c r="N51" s="54">
        <v>5</v>
      </c>
      <c r="P51" s="13"/>
      <c r="Q51" s="15">
        <v>5</v>
      </c>
      <c r="R51" s="14">
        <f t="shared" si="5"/>
        <v>10</v>
      </c>
      <c r="S51" s="14">
        <v>15</v>
      </c>
      <c r="T51" s="14">
        <v>15</v>
      </c>
      <c r="U51" s="14"/>
      <c r="W51" s="19"/>
      <c r="X51" s="19"/>
    </row>
    <row r="52" spans="1:24" s="3" customFormat="1" ht="15" customHeight="1">
      <c r="A52" s="55">
        <v>3</v>
      </c>
      <c r="B52" s="87" t="s">
        <v>26</v>
      </c>
      <c r="C52" s="48" t="s">
        <v>0</v>
      </c>
      <c r="D52" s="48">
        <v>12</v>
      </c>
      <c r="E52" s="55"/>
      <c r="F52" s="55"/>
      <c r="G52" s="55"/>
      <c r="H52" s="71"/>
      <c r="I52" s="71"/>
      <c r="J52" s="96"/>
      <c r="K52" s="144">
        <v>100</v>
      </c>
      <c r="L52" s="52">
        <v>480</v>
      </c>
      <c r="M52" s="52">
        <v>100</v>
      </c>
      <c r="N52" s="54">
        <v>4</v>
      </c>
      <c r="P52" s="13">
        <v>1</v>
      </c>
      <c r="Q52" s="15">
        <v>4</v>
      </c>
      <c r="R52" s="14">
        <f t="shared" si="5"/>
        <v>8</v>
      </c>
      <c r="S52" s="14">
        <v>12</v>
      </c>
      <c r="T52" s="14">
        <v>12</v>
      </c>
      <c r="U52" s="14"/>
      <c r="W52" s="19"/>
      <c r="X52" s="19"/>
    </row>
    <row r="53" spans="1:24" s="3" customFormat="1" ht="15" customHeight="1">
      <c r="A53" s="55">
        <v>4</v>
      </c>
      <c r="B53" s="97" t="s">
        <v>23</v>
      </c>
      <c r="C53" s="48" t="s">
        <v>0</v>
      </c>
      <c r="D53" s="139">
        <v>1</v>
      </c>
      <c r="E53" s="48">
        <v>8</v>
      </c>
      <c r="F53" s="48">
        <v>8</v>
      </c>
      <c r="G53" s="55"/>
      <c r="H53" s="71"/>
      <c r="I53" s="71"/>
      <c r="J53" s="96"/>
      <c r="K53" s="144">
        <v>4</v>
      </c>
      <c r="L53" s="52">
        <f>D53*25-(E53+F53+G53+H53+I53+J53+K53)</f>
        <v>5</v>
      </c>
      <c r="M53" s="52">
        <f>IF(D53=16,12,6)</f>
        <v>6</v>
      </c>
      <c r="N53" s="54">
        <v>1</v>
      </c>
      <c r="P53" s="13">
        <f t="shared" si="3"/>
        <v>0.5</v>
      </c>
      <c r="Q53" s="14">
        <f>SUM(E53:K53)/25</f>
        <v>0.8</v>
      </c>
      <c r="R53" s="14">
        <f t="shared" si="5"/>
        <v>0.19999999999999996</v>
      </c>
      <c r="S53" s="14">
        <f t="shared" si="6"/>
        <v>0.42</v>
      </c>
      <c r="T53" s="14"/>
      <c r="U53" s="14">
        <v>1</v>
      </c>
      <c r="W53" s="19">
        <v>16</v>
      </c>
      <c r="X53" s="19"/>
    </row>
    <row r="54" spans="1:24" s="3" customFormat="1" ht="15" customHeight="1">
      <c r="A54" s="55">
        <v>5</v>
      </c>
      <c r="B54" s="97" t="s">
        <v>30</v>
      </c>
      <c r="C54" s="48" t="s">
        <v>0</v>
      </c>
      <c r="D54" s="139">
        <v>1</v>
      </c>
      <c r="E54" s="48">
        <v>8</v>
      </c>
      <c r="F54" s="48">
        <v>8</v>
      </c>
      <c r="G54" s="55"/>
      <c r="H54" s="71"/>
      <c r="I54" s="71"/>
      <c r="J54" s="96"/>
      <c r="K54" s="144">
        <v>4</v>
      </c>
      <c r="L54" s="52">
        <f>D54*25-(E54+F54+G54+H54+I54+J54+K54)</f>
        <v>5</v>
      </c>
      <c r="M54" s="52">
        <f>IF(D54=16,12,6)</f>
        <v>6</v>
      </c>
      <c r="N54" s="54">
        <v>1</v>
      </c>
      <c r="P54" s="13">
        <f t="shared" si="3"/>
        <v>0.5</v>
      </c>
      <c r="Q54" s="14">
        <f>SUM(E54:K54)/25</f>
        <v>0.8</v>
      </c>
      <c r="R54" s="14">
        <f t="shared" si="5"/>
        <v>0.19999999999999996</v>
      </c>
      <c r="S54" s="14">
        <f t="shared" si="6"/>
        <v>0.42</v>
      </c>
      <c r="T54" s="14"/>
      <c r="U54" s="14">
        <v>1</v>
      </c>
      <c r="W54" s="19"/>
      <c r="X54" s="19">
        <v>16</v>
      </c>
    </row>
    <row r="55" spans="1:24" s="3" customFormat="1" ht="15" customHeight="1">
      <c r="A55" s="55"/>
      <c r="B55" s="88" t="str">
        <f>CONCATENATE("Semestr 3, razem godz. zajęć:  ",SUM(E55:J55))</f>
        <v>Semestr 3, razem godz. zajęć:  48</v>
      </c>
      <c r="C55" s="89">
        <f>COUNTIF(C50:C54,"E")</f>
        <v>0</v>
      </c>
      <c r="D55" s="83">
        <f aca="true" t="shared" si="14" ref="D55:J55">SUM(D50:D54)</f>
        <v>31</v>
      </c>
      <c r="E55" s="83">
        <f t="shared" si="14"/>
        <v>16</v>
      </c>
      <c r="F55" s="83">
        <f t="shared" si="14"/>
        <v>16</v>
      </c>
      <c r="G55" s="83">
        <f t="shared" si="14"/>
        <v>0</v>
      </c>
      <c r="H55" s="83"/>
      <c r="I55" s="83">
        <f t="shared" si="14"/>
        <v>0</v>
      </c>
      <c r="J55" s="145">
        <f t="shared" si="14"/>
        <v>16</v>
      </c>
      <c r="K55" s="33">
        <f>SUM(K50:K54)</f>
        <v>237</v>
      </c>
      <c r="L55" s="33">
        <f>SUM(L50:L54)</f>
        <v>970</v>
      </c>
      <c r="M55" s="33">
        <f>SUM(M50:M54)</f>
        <v>243</v>
      </c>
      <c r="N55" s="33">
        <f>SUM(N50:N54)</f>
        <v>12</v>
      </c>
      <c r="P55" s="13">
        <f t="shared" si="3"/>
        <v>0.6666666666666666</v>
      </c>
      <c r="Q55" s="14"/>
      <c r="R55" s="14"/>
      <c r="S55" s="14"/>
      <c r="T55" s="14"/>
      <c r="U55" s="14"/>
      <c r="W55" s="19"/>
      <c r="X55" s="19"/>
    </row>
    <row r="56" spans="1:24" ht="1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146"/>
      <c r="L56" s="81"/>
      <c r="M56" s="146"/>
      <c r="N56" s="143"/>
      <c r="P56" s="16"/>
      <c r="Q56" s="17"/>
      <c r="R56" s="17"/>
      <c r="S56" s="17"/>
      <c r="T56" s="17"/>
      <c r="U56" s="17"/>
      <c r="W56" s="16"/>
      <c r="X56" s="16"/>
    </row>
    <row r="57" spans="1:24" ht="30.75" customHeight="1">
      <c r="A57" s="98"/>
      <c r="B57" s="98"/>
      <c r="C57" s="98"/>
      <c r="D57" s="41" t="s">
        <v>19</v>
      </c>
      <c r="E57" s="41" t="s">
        <v>12</v>
      </c>
      <c r="F57" s="41" t="s">
        <v>13</v>
      </c>
      <c r="G57" s="41" t="s">
        <v>36</v>
      </c>
      <c r="H57" s="32" t="s">
        <v>14</v>
      </c>
      <c r="I57" s="41" t="s">
        <v>1</v>
      </c>
      <c r="J57" s="32" t="s">
        <v>3</v>
      </c>
      <c r="K57" s="43" t="s">
        <v>62</v>
      </c>
      <c r="L57" s="43" t="s">
        <v>63</v>
      </c>
      <c r="M57" s="43" t="s">
        <v>64</v>
      </c>
      <c r="N57" s="45" t="s">
        <v>89</v>
      </c>
      <c r="P57" s="16"/>
      <c r="Q57" s="17">
        <f>SUM(Q14:Q38)+SUM(Q50:Q55)</f>
        <v>32.84000000000001</v>
      </c>
      <c r="R57" s="17">
        <f>SUM(R14:R38)+SUM(R50:R55)</f>
        <v>62.16</v>
      </c>
      <c r="S57" s="17">
        <f>SUM(S14:S38)+SUM(S50:S55)</f>
        <v>70.77333333333334</v>
      </c>
      <c r="T57" s="17">
        <f>SUM(T14:T38)+SUM(T50:T55)</f>
        <v>61</v>
      </c>
      <c r="U57" s="17">
        <f>SUM(U14:U38)+SUM(U50:U55)</f>
        <v>8</v>
      </c>
      <c r="W57" s="16">
        <f>SUM(W13:W38)+SUM(W49:W54)</f>
        <v>418</v>
      </c>
      <c r="X57" s="16">
        <f>SUM(X13:X38)+SUM(X49:X54)</f>
        <v>104</v>
      </c>
    </row>
    <row r="58" spans="1:24" ht="15" customHeight="1">
      <c r="A58" s="98"/>
      <c r="B58" s="100" t="str">
        <f>CONCATENATE("Razem godz. zajęć:  ",SUM(E58:J58))</f>
        <v>Razem godz. zajęć:  472</v>
      </c>
      <c r="C58" s="101"/>
      <c r="D58" s="102">
        <f aca="true" t="shared" si="15" ref="D58:M58">D55+D48+D24</f>
        <v>95</v>
      </c>
      <c r="E58" s="102">
        <f>E55+E48+E24</f>
        <v>136</v>
      </c>
      <c r="F58" s="102">
        <f>F55+F48+F24</f>
        <v>64</v>
      </c>
      <c r="G58" s="102">
        <f t="shared" si="15"/>
        <v>192</v>
      </c>
      <c r="H58" s="102">
        <f t="shared" si="15"/>
        <v>16</v>
      </c>
      <c r="I58" s="102">
        <f t="shared" si="15"/>
        <v>32</v>
      </c>
      <c r="J58" s="103">
        <f>J55+J48+J24-J52</f>
        <v>32</v>
      </c>
      <c r="K58" s="102">
        <f t="shared" si="15"/>
        <v>365</v>
      </c>
      <c r="L58" s="102">
        <f t="shared" si="15"/>
        <v>2034</v>
      </c>
      <c r="M58" s="102">
        <f t="shared" si="15"/>
        <v>363</v>
      </c>
      <c r="N58" s="102">
        <f>N55+N48+N24</f>
        <v>31</v>
      </c>
      <c r="P58" s="16"/>
      <c r="Q58" s="18">
        <f>Q57/$D58</f>
        <v>0.3456842105263159</v>
      </c>
      <c r="R58" s="18">
        <f>R57/$D58</f>
        <v>0.6543157894736842</v>
      </c>
      <c r="S58" s="18">
        <f>S57/$D58</f>
        <v>0.744982456140351</v>
      </c>
      <c r="T58" s="18">
        <f>T57/$D58</f>
        <v>0.6421052631578947</v>
      </c>
      <c r="U58" s="18">
        <f>U57/$D58</f>
        <v>0.08421052631578947</v>
      </c>
      <c r="W58" s="20">
        <f>W57/C61</f>
        <v>0.885593220338983</v>
      </c>
      <c r="X58" s="20">
        <f>X57/C61</f>
        <v>0.22033898305084745</v>
      </c>
    </row>
    <row r="59" spans="1:14" ht="15" customHeight="1">
      <c r="A59" s="98"/>
      <c r="B59" s="146"/>
      <c r="C59" s="147"/>
      <c r="D59" s="146"/>
      <c r="E59" s="146"/>
      <c r="F59" s="146"/>
      <c r="G59" s="146"/>
      <c r="H59" s="146"/>
      <c r="I59" s="146"/>
      <c r="J59" s="146"/>
      <c r="K59" s="98"/>
      <c r="L59" s="85"/>
      <c r="M59" s="98"/>
      <c r="N59" s="98"/>
    </row>
    <row r="60" spans="1:14" ht="15" customHeight="1">
      <c r="A60" s="98"/>
      <c r="B60" s="104" t="s">
        <v>41</v>
      </c>
      <c r="C60" s="105">
        <f>D58</f>
        <v>95</v>
      </c>
      <c r="D60" s="85"/>
      <c r="E60" s="85" t="s">
        <v>83</v>
      </c>
      <c r="F60" s="107"/>
      <c r="G60" s="108"/>
      <c r="H60" s="109"/>
      <c r="I60" s="109"/>
      <c r="J60" s="109"/>
      <c r="K60" s="109"/>
      <c r="L60" s="110"/>
      <c r="M60" s="106"/>
      <c r="N60" s="85"/>
    </row>
    <row r="61" spans="1:14" ht="15" customHeight="1">
      <c r="A61" s="98"/>
      <c r="B61" s="104" t="s">
        <v>42</v>
      </c>
      <c r="C61" s="105">
        <f>SUM(E58:J58)</f>
        <v>472</v>
      </c>
      <c r="D61" s="111"/>
      <c r="E61" s="112" t="s">
        <v>84</v>
      </c>
      <c r="F61" s="113"/>
      <c r="G61" s="113"/>
      <c r="H61" s="113"/>
      <c r="I61" s="114"/>
      <c r="J61" s="114"/>
      <c r="K61" s="114"/>
      <c r="L61" s="109"/>
      <c r="M61" s="106"/>
      <c r="N61" s="85"/>
    </row>
    <row r="62" spans="1:14" ht="15" customHeight="1">
      <c r="A62" s="98"/>
      <c r="B62" s="104" t="s">
        <v>43</v>
      </c>
      <c r="C62" s="104">
        <f>L52</f>
        <v>480</v>
      </c>
      <c r="D62" s="115"/>
      <c r="E62" s="112" t="s">
        <v>85</v>
      </c>
      <c r="F62" s="85"/>
      <c r="G62" s="85"/>
      <c r="H62" s="85"/>
      <c r="I62" s="85"/>
      <c r="J62" s="85"/>
      <c r="K62" s="85"/>
      <c r="L62" s="109"/>
      <c r="M62" s="106"/>
      <c r="N62" s="85"/>
    </row>
    <row r="63" spans="1:14" ht="15" customHeight="1">
      <c r="A63" s="98"/>
      <c r="B63" s="104" t="s">
        <v>44</v>
      </c>
      <c r="C63" s="104">
        <f>L51</f>
        <v>450</v>
      </c>
      <c r="D63" s="115"/>
      <c r="E63" s="112" t="s">
        <v>86</v>
      </c>
      <c r="F63" s="85"/>
      <c r="G63" s="85"/>
      <c r="H63" s="85"/>
      <c r="I63" s="85"/>
      <c r="J63" s="85"/>
      <c r="K63" s="85"/>
      <c r="L63" s="114"/>
      <c r="M63" s="116"/>
      <c r="N63" s="85"/>
    </row>
    <row r="64" spans="1:14" ht="15" customHeight="1">
      <c r="A64" s="98"/>
      <c r="B64" s="104" t="s">
        <v>45</v>
      </c>
      <c r="C64" s="105">
        <f>SUM(C61:C63)</f>
        <v>1402</v>
      </c>
      <c r="D64" s="113"/>
      <c r="E64" s="112" t="s">
        <v>87</v>
      </c>
      <c r="F64" s="85"/>
      <c r="G64" s="85"/>
      <c r="H64" s="85"/>
      <c r="I64" s="85"/>
      <c r="J64" s="85"/>
      <c r="K64" s="85"/>
      <c r="L64" s="85"/>
      <c r="M64" s="106"/>
      <c r="N64" s="85"/>
    </row>
    <row r="74" ht="12.75">
      <c r="M74" t="s">
        <v>60</v>
      </c>
    </row>
  </sheetData>
  <sheetProtection/>
  <mergeCells count="14">
    <mergeCell ref="A11:A12"/>
    <mergeCell ref="B11:B12"/>
    <mergeCell ref="C11:C12"/>
    <mergeCell ref="D11:D12"/>
    <mergeCell ref="E11:M11"/>
    <mergeCell ref="P11:P12"/>
    <mergeCell ref="U11:U12"/>
    <mergeCell ref="Q10:U10"/>
    <mergeCell ref="W11:X11"/>
    <mergeCell ref="W10:X10"/>
    <mergeCell ref="Q11:Q12"/>
    <mergeCell ref="R11:R12"/>
    <mergeCell ref="S11:S12"/>
    <mergeCell ref="T11:T12"/>
  </mergeCells>
  <printOptions/>
  <pageMargins left="0.8" right="0.25" top="0.75" bottom="0.75" header="0.3" footer="0.3"/>
  <pageSetup fitToHeight="1" fitToWidth="1" horizontalDpi="300" verticalDpi="300" orientation="landscape" paperSize="9" scale="70" r:id="rId4"/>
  <colBreaks count="1" manualBreakCount="1">
    <brk id="15" max="65535" man="1"/>
  </colBreaks>
  <ignoredErrors>
    <ignoredError sqref="N14:N51 N55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zoomScalePageLayoutView="0" workbookViewId="0" topLeftCell="C1">
      <selection activeCell="W58" sqref="W58"/>
    </sheetView>
  </sheetViews>
  <sheetFormatPr defaultColWidth="9.00390625" defaultRowHeight="12.75"/>
  <cols>
    <col min="1" max="1" width="3.375" style="0" customWidth="1"/>
    <col min="2" max="2" width="48.375" style="0" customWidth="1"/>
    <col min="3" max="3" width="9.375" style="0" customWidth="1"/>
    <col min="4" max="4" width="5.25390625" style="12" customWidth="1"/>
    <col min="5" max="11" width="5.75390625" style="0" customWidth="1"/>
    <col min="12" max="12" width="5.75390625" style="4" customWidth="1"/>
    <col min="13" max="13" width="5.75390625" style="0" customWidth="1"/>
    <col min="14" max="14" width="7.00390625" style="0" customWidth="1"/>
    <col min="15" max="15" width="8.375" style="0" customWidth="1"/>
    <col min="16" max="16" width="9.375" style="0" customWidth="1"/>
    <col min="17" max="17" width="15.375" style="9" customWidth="1"/>
    <col min="18" max="18" width="16.125" style="9" customWidth="1"/>
    <col min="19" max="19" width="15.00390625" style="9" customWidth="1"/>
    <col min="20" max="21" width="12.875" style="9" customWidth="1"/>
    <col min="22" max="22" width="11.75390625" style="0" customWidth="1"/>
    <col min="23" max="23" width="8.125" style="0" customWidth="1"/>
  </cols>
  <sheetData>
    <row r="1" ht="12.75">
      <c r="A1" s="1"/>
    </row>
    <row r="2" spans="1:14" ht="12.75">
      <c r="A2" s="24"/>
      <c r="B2" s="25"/>
      <c r="C2" s="25"/>
      <c r="D2" s="26"/>
      <c r="E2" s="25"/>
      <c r="F2" s="25"/>
      <c r="G2" s="25"/>
      <c r="H2" s="25"/>
      <c r="I2" s="25"/>
      <c r="J2" s="25"/>
      <c r="K2" s="25"/>
      <c r="L2" s="27"/>
      <c r="M2" s="25"/>
      <c r="N2" s="25"/>
    </row>
    <row r="3" spans="1:14" ht="12.75">
      <c r="A3" s="24"/>
      <c r="B3" s="25"/>
      <c r="C3" s="25"/>
      <c r="D3" s="26"/>
      <c r="E3" s="25"/>
      <c r="F3" s="25"/>
      <c r="G3" s="25"/>
      <c r="H3" s="25"/>
      <c r="I3" s="25"/>
      <c r="J3" s="25"/>
      <c r="K3" s="25"/>
      <c r="L3" s="27"/>
      <c r="M3" s="25"/>
      <c r="N3" s="25"/>
    </row>
    <row r="4" spans="1:14" ht="12.75">
      <c r="A4" s="28"/>
      <c r="B4" s="29"/>
      <c r="C4" s="29"/>
      <c r="D4" s="30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2.75">
      <c r="A5" s="28"/>
      <c r="B5" s="29"/>
      <c r="C5" s="29"/>
      <c r="D5" s="30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28"/>
      <c r="B6" s="29"/>
      <c r="C6" s="29"/>
      <c r="D6" s="30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2.75">
      <c r="A7" s="28"/>
      <c r="B7" s="29"/>
      <c r="C7" s="29"/>
      <c r="D7" s="30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20.25">
      <c r="A8" s="138" t="s">
        <v>20</v>
      </c>
      <c r="B8" s="29"/>
      <c r="C8" s="29"/>
      <c r="D8" s="30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20.25">
      <c r="A9" s="138" t="s">
        <v>37</v>
      </c>
      <c r="B9" s="29"/>
      <c r="C9" s="29"/>
      <c r="D9" s="30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24" ht="12.75">
      <c r="A10" s="31"/>
      <c r="B10" s="29"/>
      <c r="C10" s="29"/>
      <c r="D10" s="30"/>
      <c r="E10" s="29"/>
      <c r="F10" s="29"/>
      <c r="G10" s="29"/>
      <c r="H10" s="29"/>
      <c r="I10" s="29"/>
      <c r="J10" s="29"/>
      <c r="K10" s="29"/>
      <c r="L10" s="29"/>
      <c r="M10" s="29"/>
      <c r="N10" s="29"/>
      <c r="P10" s="22"/>
      <c r="Q10" s="166" t="s">
        <v>19</v>
      </c>
      <c r="R10" s="166"/>
      <c r="S10" s="166"/>
      <c r="T10" s="166"/>
      <c r="U10" s="166"/>
      <c r="W10" s="16"/>
      <c r="X10" s="16"/>
    </row>
    <row r="11" spans="1:24" s="2" customFormat="1" ht="29.25" customHeight="1">
      <c r="A11" s="171" t="s">
        <v>8</v>
      </c>
      <c r="B11" s="171" t="s">
        <v>9</v>
      </c>
      <c r="C11" s="172" t="s">
        <v>11</v>
      </c>
      <c r="D11" s="173" t="s">
        <v>19</v>
      </c>
      <c r="E11" s="175" t="s">
        <v>10</v>
      </c>
      <c r="F11" s="175"/>
      <c r="G11" s="175"/>
      <c r="H11" s="175"/>
      <c r="I11" s="175"/>
      <c r="J11" s="175"/>
      <c r="K11" s="175"/>
      <c r="L11" s="175"/>
      <c r="M11" s="175"/>
      <c r="N11" s="169" t="s">
        <v>50</v>
      </c>
      <c r="O11" s="8"/>
      <c r="P11" s="163" t="s">
        <v>54</v>
      </c>
      <c r="Q11" s="167" t="s">
        <v>88</v>
      </c>
      <c r="R11" s="167" t="s">
        <v>57</v>
      </c>
      <c r="S11" s="168" t="s">
        <v>56</v>
      </c>
      <c r="T11" s="167" t="s">
        <v>49</v>
      </c>
      <c r="U11" s="165" t="s">
        <v>55</v>
      </c>
      <c r="V11" s="2" t="s">
        <v>91</v>
      </c>
      <c r="W11" s="164" t="s">
        <v>51</v>
      </c>
      <c r="X11" s="164"/>
    </row>
    <row r="12" spans="1:24" s="2" customFormat="1" ht="23.25" customHeight="1">
      <c r="A12" s="171"/>
      <c r="B12" s="171"/>
      <c r="C12" s="172"/>
      <c r="D12" s="174"/>
      <c r="E12" s="34" t="s">
        <v>12</v>
      </c>
      <c r="F12" s="34" t="s">
        <v>13</v>
      </c>
      <c r="G12" s="34" t="s">
        <v>36</v>
      </c>
      <c r="H12" s="35" t="s">
        <v>14</v>
      </c>
      <c r="I12" s="35" t="s">
        <v>1</v>
      </c>
      <c r="J12" s="36" t="s">
        <v>3</v>
      </c>
      <c r="K12" s="37" t="s">
        <v>62</v>
      </c>
      <c r="L12" s="37" t="s">
        <v>63</v>
      </c>
      <c r="M12" s="38" t="s">
        <v>64</v>
      </c>
      <c r="N12" s="170"/>
      <c r="O12" s="11"/>
      <c r="P12" s="163"/>
      <c r="Q12" s="167"/>
      <c r="R12" s="167"/>
      <c r="S12" s="168"/>
      <c r="T12" s="167"/>
      <c r="U12" s="165"/>
      <c r="W12" s="21" t="s">
        <v>53</v>
      </c>
      <c r="X12" s="21" t="s">
        <v>52</v>
      </c>
    </row>
    <row r="13" spans="1:21" s="2" customFormat="1" ht="15" customHeight="1">
      <c r="A13" s="92" t="s">
        <v>7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33"/>
      <c r="M13" s="39"/>
      <c r="N13" s="39"/>
      <c r="Q13" s="10"/>
      <c r="R13" s="10"/>
      <c r="S13" s="10"/>
      <c r="T13" s="10"/>
      <c r="U13" s="10"/>
    </row>
    <row r="14" spans="1:24" s="120" customFormat="1" ht="15" customHeight="1">
      <c r="A14" s="46">
        <v>1</v>
      </c>
      <c r="B14" s="47" t="s">
        <v>15</v>
      </c>
      <c r="C14" s="48" t="s">
        <v>2</v>
      </c>
      <c r="D14" s="49">
        <v>4</v>
      </c>
      <c r="E14" s="48">
        <v>15</v>
      </c>
      <c r="F14" s="48"/>
      <c r="G14" s="48">
        <v>30</v>
      </c>
      <c r="H14" s="50"/>
      <c r="I14" s="50"/>
      <c r="J14" s="51"/>
      <c r="K14" s="51">
        <v>8</v>
      </c>
      <c r="L14" s="52">
        <f>D14*25-(E14+F14+G14+H14+I14+J14+K14)</f>
        <v>47</v>
      </c>
      <c r="M14" s="53">
        <f>IF(E14=30,26,13)</f>
        <v>13</v>
      </c>
      <c r="N14" s="54">
        <f>ROUND((M14/25+(M14*L14/SUM(E14:J14))/25),0)</f>
        <v>1</v>
      </c>
      <c r="O14" s="118"/>
      <c r="P14" s="13">
        <f>SUM(F14:J14)/SUM(E14:J14)</f>
        <v>0.6666666666666666</v>
      </c>
      <c r="Q14" s="119">
        <f>SUM(E14:K14)/25</f>
        <v>2.12</v>
      </c>
      <c r="R14" s="119">
        <f>D14-Q14</f>
        <v>1.88</v>
      </c>
      <c r="S14" s="119">
        <f>(SUM(F14:J14)+L14*P14)/25</f>
        <v>2.453333333333333</v>
      </c>
      <c r="T14" s="119"/>
      <c r="U14" s="119"/>
      <c r="W14" s="121">
        <v>45</v>
      </c>
      <c r="X14" s="121"/>
    </row>
    <row r="15" spans="1:24" s="120" customFormat="1" ht="15" customHeight="1">
      <c r="A15" s="46">
        <v>2</v>
      </c>
      <c r="B15" s="47" t="s">
        <v>16</v>
      </c>
      <c r="C15" s="48" t="s">
        <v>2</v>
      </c>
      <c r="D15" s="49">
        <v>4</v>
      </c>
      <c r="E15" s="48">
        <v>15</v>
      </c>
      <c r="F15" s="48"/>
      <c r="G15" s="48">
        <v>30</v>
      </c>
      <c r="H15" s="50"/>
      <c r="I15" s="50"/>
      <c r="J15" s="51"/>
      <c r="K15" s="51">
        <v>8</v>
      </c>
      <c r="L15" s="52">
        <f aca="true" t="shared" si="0" ref="L15:L22">D15*25-(E15+F15+G15+H15+I15+J15+K15)</f>
        <v>47</v>
      </c>
      <c r="M15" s="53">
        <f aca="true" t="shared" si="1" ref="M15:M54">IF(E15=30,26,13)</f>
        <v>13</v>
      </c>
      <c r="N15" s="54">
        <f aca="true" t="shared" si="2" ref="N15:N54">ROUND((M15/25+(M15*L15/SUM(E15:J15))/25),0)</f>
        <v>1</v>
      </c>
      <c r="O15" s="118"/>
      <c r="P15" s="13">
        <f aca="true" t="shared" si="3" ref="P15:P54">SUM(F15:J15)/SUM(E15:J15)</f>
        <v>0.6666666666666666</v>
      </c>
      <c r="Q15" s="119">
        <f aca="true" t="shared" si="4" ref="Q15:Q50">SUM(E15:K15)/25</f>
        <v>2.12</v>
      </c>
      <c r="R15" s="119">
        <f aca="true" t="shared" si="5" ref="R15:R54">D15-Q15</f>
        <v>1.88</v>
      </c>
      <c r="S15" s="119">
        <f aca="true" t="shared" si="6" ref="S15:S54">(SUM(F15:J15)+L15*P15)/25</f>
        <v>2.453333333333333</v>
      </c>
      <c r="T15" s="119"/>
      <c r="U15" s="119"/>
      <c r="W15" s="121">
        <v>45</v>
      </c>
      <c r="X15" s="121"/>
    </row>
    <row r="16" spans="1:24" s="120" customFormat="1" ht="15" customHeight="1">
      <c r="A16" s="55">
        <v>3</v>
      </c>
      <c r="B16" s="47" t="s">
        <v>34</v>
      </c>
      <c r="C16" s="48" t="s">
        <v>2</v>
      </c>
      <c r="D16" s="49">
        <v>4</v>
      </c>
      <c r="E16" s="48">
        <v>15</v>
      </c>
      <c r="F16" s="48"/>
      <c r="G16" s="48">
        <v>30</v>
      </c>
      <c r="H16" s="50"/>
      <c r="I16" s="50"/>
      <c r="J16" s="51"/>
      <c r="K16" s="51">
        <v>8</v>
      </c>
      <c r="L16" s="52">
        <f t="shared" si="0"/>
        <v>47</v>
      </c>
      <c r="M16" s="53">
        <f t="shared" si="1"/>
        <v>13</v>
      </c>
      <c r="N16" s="54">
        <f t="shared" si="2"/>
        <v>1</v>
      </c>
      <c r="O16" s="118"/>
      <c r="P16" s="13">
        <f t="shared" si="3"/>
        <v>0.6666666666666666</v>
      </c>
      <c r="Q16" s="119">
        <f t="shared" si="4"/>
        <v>2.12</v>
      </c>
      <c r="R16" s="119">
        <f t="shared" si="5"/>
        <v>1.88</v>
      </c>
      <c r="S16" s="119">
        <f t="shared" si="6"/>
        <v>2.453333333333333</v>
      </c>
      <c r="T16" s="119"/>
      <c r="U16" s="119"/>
      <c r="W16" s="121"/>
      <c r="X16" s="121">
        <v>45</v>
      </c>
    </row>
    <row r="17" spans="1:24" s="120" customFormat="1" ht="15" customHeight="1">
      <c r="A17" s="46">
        <v>4</v>
      </c>
      <c r="B17" s="47" t="s">
        <v>18</v>
      </c>
      <c r="C17" s="48" t="s">
        <v>2</v>
      </c>
      <c r="D17" s="49">
        <v>4</v>
      </c>
      <c r="E17" s="48">
        <v>15</v>
      </c>
      <c r="F17" s="48"/>
      <c r="G17" s="48">
        <v>30</v>
      </c>
      <c r="H17" s="50"/>
      <c r="I17" s="56"/>
      <c r="J17" s="51"/>
      <c r="K17" s="51">
        <v>8</v>
      </c>
      <c r="L17" s="52">
        <f t="shared" si="0"/>
        <v>47</v>
      </c>
      <c r="M17" s="53">
        <f t="shared" si="1"/>
        <v>13</v>
      </c>
      <c r="N17" s="54">
        <f t="shared" si="2"/>
        <v>1</v>
      </c>
      <c r="O17" s="118"/>
      <c r="P17" s="13">
        <f t="shared" si="3"/>
        <v>0.6666666666666666</v>
      </c>
      <c r="Q17" s="119">
        <f t="shared" si="4"/>
        <v>2.12</v>
      </c>
      <c r="R17" s="119">
        <f t="shared" si="5"/>
        <v>1.88</v>
      </c>
      <c r="S17" s="119">
        <f t="shared" si="6"/>
        <v>2.453333333333333</v>
      </c>
      <c r="T17" s="119"/>
      <c r="U17" s="119"/>
      <c r="W17" s="121">
        <v>45</v>
      </c>
      <c r="X17" s="121"/>
    </row>
    <row r="18" spans="1:24" s="120" customFormat="1" ht="15" customHeight="1">
      <c r="A18" s="46">
        <v>5</v>
      </c>
      <c r="B18" s="47" t="s">
        <v>32</v>
      </c>
      <c r="C18" s="48" t="s">
        <v>0</v>
      </c>
      <c r="D18" s="49">
        <v>4</v>
      </c>
      <c r="E18" s="48">
        <v>15</v>
      </c>
      <c r="F18" s="48"/>
      <c r="G18" s="48">
        <v>30</v>
      </c>
      <c r="H18" s="50"/>
      <c r="I18" s="56"/>
      <c r="J18" s="51"/>
      <c r="K18" s="51">
        <v>8</v>
      </c>
      <c r="L18" s="52">
        <f t="shared" si="0"/>
        <v>47</v>
      </c>
      <c r="M18" s="53">
        <f t="shared" si="1"/>
        <v>13</v>
      </c>
      <c r="N18" s="54">
        <f t="shared" si="2"/>
        <v>1</v>
      </c>
      <c r="O18" s="118"/>
      <c r="P18" s="13">
        <f t="shared" si="3"/>
        <v>0.6666666666666666</v>
      </c>
      <c r="Q18" s="119">
        <f t="shared" si="4"/>
        <v>2.12</v>
      </c>
      <c r="R18" s="119">
        <f t="shared" si="5"/>
        <v>1.88</v>
      </c>
      <c r="S18" s="119">
        <f t="shared" si="6"/>
        <v>2.453333333333333</v>
      </c>
      <c r="T18" s="119"/>
      <c r="U18" s="119"/>
      <c r="W18" s="121">
        <v>45</v>
      </c>
      <c r="X18" s="121"/>
    </row>
    <row r="19" spans="1:24" s="120" customFormat="1" ht="15" customHeight="1">
      <c r="A19" s="46">
        <v>6</v>
      </c>
      <c r="B19" s="47" t="s">
        <v>29</v>
      </c>
      <c r="C19" s="48" t="s">
        <v>0</v>
      </c>
      <c r="D19" s="49">
        <v>4</v>
      </c>
      <c r="E19" s="48">
        <v>15</v>
      </c>
      <c r="F19" s="48"/>
      <c r="G19" s="48"/>
      <c r="H19" s="50">
        <v>30</v>
      </c>
      <c r="I19" s="56"/>
      <c r="J19" s="51"/>
      <c r="K19" s="51">
        <v>8</v>
      </c>
      <c r="L19" s="52">
        <f t="shared" si="0"/>
        <v>47</v>
      </c>
      <c r="M19" s="53">
        <f t="shared" si="1"/>
        <v>13</v>
      </c>
      <c r="N19" s="54">
        <f t="shared" si="2"/>
        <v>1</v>
      </c>
      <c r="O19" s="118"/>
      <c r="P19" s="13">
        <f t="shared" si="3"/>
        <v>0.6666666666666666</v>
      </c>
      <c r="Q19" s="119">
        <f t="shared" si="4"/>
        <v>2.12</v>
      </c>
      <c r="R19" s="119">
        <f t="shared" si="5"/>
        <v>1.88</v>
      </c>
      <c r="S19" s="119">
        <f t="shared" si="6"/>
        <v>2.453333333333333</v>
      </c>
      <c r="T19" s="119"/>
      <c r="U19" s="119"/>
      <c r="W19" s="121">
        <v>45</v>
      </c>
      <c r="X19" s="121"/>
    </row>
    <row r="20" spans="1:24" s="120" customFormat="1" ht="15" customHeight="1">
      <c r="A20" s="46">
        <v>7</v>
      </c>
      <c r="B20" s="47" t="s">
        <v>22</v>
      </c>
      <c r="C20" s="48" t="s">
        <v>0</v>
      </c>
      <c r="D20" s="49">
        <v>4</v>
      </c>
      <c r="E20" s="48">
        <v>15</v>
      </c>
      <c r="F20" s="48"/>
      <c r="G20" s="48">
        <v>30</v>
      </c>
      <c r="H20" s="50"/>
      <c r="I20" s="56"/>
      <c r="J20" s="51"/>
      <c r="K20" s="51">
        <v>8</v>
      </c>
      <c r="L20" s="52">
        <f t="shared" si="0"/>
        <v>47</v>
      </c>
      <c r="M20" s="53">
        <f t="shared" si="1"/>
        <v>13</v>
      </c>
      <c r="N20" s="54">
        <f t="shared" si="2"/>
        <v>1</v>
      </c>
      <c r="O20" s="118"/>
      <c r="P20" s="13">
        <f t="shared" si="3"/>
        <v>0.6666666666666666</v>
      </c>
      <c r="Q20" s="119">
        <f t="shared" si="4"/>
        <v>2.12</v>
      </c>
      <c r="R20" s="119">
        <f t="shared" si="5"/>
        <v>1.88</v>
      </c>
      <c r="S20" s="119">
        <f t="shared" si="6"/>
        <v>2.453333333333333</v>
      </c>
      <c r="T20" s="119"/>
      <c r="U20" s="119"/>
      <c r="W20" s="121">
        <v>45</v>
      </c>
      <c r="X20" s="121"/>
    </row>
    <row r="21" spans="1:24" s="120" customFormat="1" ht="15" customHeight="1">
      <c r="A21" s="46">
        <v>8</v>
      </c>
      <c r="B21" s="47" t="s">
        <v>66</v>
      </c>
      <c r="C21" s="48" t="s">
        <v>0</v>
      </c>
      <c r="D21" s="49">
        <v>2</v>
      </c>
      <c r="E21" s="48">
        <v>30</v>
      </c>
      <c r="F21" s="48"/>
      <c r="G21" s="48"/>
      <c r="H21" s="50"/>
      <c r="I21" s="56"/>
      <c r="J21" s="51"/>
      <c r="K21" s="51">
        <v>4</v>
      </c>
      <c r="L21" s="52">
        <f t="shared" si="0"/>
        <v>16</v>
      </c>
      <c r="M21" s="53">
        <f t="shared" si="1"/>
        <v>26</v>
      </c>
      <c r="N21" s="54">
        <v>1</v>
      </c>
      <c r="O21" s="118"/>
      <c r="P21" s="13">
        <f t="shared" si="3"/>
        <v>0</v>
      </c>
      <c r="Q21" s="119">
        <f t="shared" si="4"/>
        <v>1.36</v>
      </c>
      <c r="R21" s="119">
        <f t="shared" si="5"/>
        <v>0.6399999999999999</v>
      </c>
      <c r="S21" s="119">
        <f t="shared" si="6"/>
        <v>0</v>
      </c>
      <c r="T21" s="119">
        <v>2</v>
      </c>
      <c r="U21" s="119">
        <v>2</v>
      </c>
      <c r="W21" s="121">
        <v>30</v>
      </c>
      <c r="X21" s="121"/>
    </row>
    <row r="22" spans="1:24" s="120" customFormat="1" ht="15" customHeight="1">
      <c r="A22" s="46">
        <v>9</v>
      </c>
      <c r="B22" s="47" t="s">
        <v>31</v>
      </c>
      <c r="C22" s="48" t="s">
        <v>0</v>
      </c>
      <c r="D22" s="49">
        <v>2</v>
      </c>
      <c r="E22" s="48"/>
      <c r="F22" s="48">
        <v>30</v>
      </c>
      <c r="G22" s="48"/>
      <c r="H22" s="50"/>
      <c r="I22" s="56"/>
      <c r="J22" s="51"/>
      <c r="K22" s="51">
        <v>4</v>
      </c>
      <c r="L22" s="52">
        <f t="shared" si="0"/>
        <v>16</v>
      </c>
      <c r="M22" s="154">
        <v>0</v>
      </c>
      <c r="N22" s="54">
        <f t="shared" si="2"/>
        <v>0</v>
      </c>
      <c r="O22" s="118"/>
      <c r="P22" s="13">
        <f t="shared" si="3"/>
        <v>1</v>
      </c>
      <c r="Q22" s="119">
        <f t="shared" si="4"/>
        <v>1.36</v>
      </c>
      <c r="R22" s="119">
        <f t="shared" si="5"/>
        <v>0.6399999999999999</v>
      </c>
      <c r="S22" s="119">
        <f t="shared" si="6"/>
        <v>1.84</v>
      </c>
      <c r="T22" s="119">
        <v>2</v>
      </c>
      <c r="U22" s="119">
        <v>2</v>
      </c>
      <c r="W22" s="121">
        <v>30</v>
      </c>
      <c r="X22" s="121"/>
    </row>
    <row r="23" spans="1:24" s="120" customFormat="1" ht="15" customHeight="1">
      <c r="A23" s="57">
        <v>10</v>
      </c>
      <c r="B23" s="58" t="s">
        <v>17</v>
      </c>
      <c r="C23" s="59" t="s">
        <v>0</v>
      </c>
      <c r="D23" s="60">
        <v>0</v>
      </c>
      <c r="E23" s="59"/>
      <c r="F23" s="59">
        <v>30</v>
      </c>
      <c r="G23" s="59">
        <v>0</v>
      </c>
      <c r="H23" s="61"/>
      <c r="I23" s="62"/>
      <c r="J23" s="51"/>
      <c r="K23" s="51"/>
      <c r="L23" s="52"/>
      <c r="M23" s="53"/>
      <c r="N23" s="54">
        <v>0</v>
      </c>
      <c r="O23" s="118"/>
      <c r="P23" s="13"/>
      <c r="Q23" s="119"/>
      <c r="R23" s="119"/>
      <c r="S23" s="119"/>
      <c r="T23" s="119"/>
      <c r="U23" s="119"/>
      <c r="W23" s="121">
        <v>30</v>
      </c>
      <c r="X23" s="121"/>
    </row>
    <row r="24" spans="1:24" s="120" customFormat="1" ht="15" customHeight="1">
      <c r="A24" s="52"/>
      <c r="B24" s="63" t="str">
        <f>CONCATENATE("Semestr 1, razem godz. zajęć:   ",SUM(E24:J24))</f>
        <v>Semestr 1, razem godz. zajęć:   405</v>
      </c>
      <c r="C24" s="64"/>
      <c r="D24" s="65">
        <f aca="true" t="shared" si="7" ref="D24:J24">SUM(D14:D23)</f>
        <v>32</v>
      </c>
      <c r="E24" s="65">
        <f t="shared" si="7"/>
        <v>135</v>
      </c>
      <c r="F24" s="65">
        <f t="shared" si="7"/>
        <v>60</v>
      </c>
      <c r="G24" s="65">
        <f t="shared" si="7"/>
        <v>180</v>
      </c>
      <c r="H24" s="65">
        <f t="shared" si="7"/>
        <v>30</v>
      </c>
      <c r="I24" s="65">
        <f t="shared" si="7"/>
        <v>0</v>
      </c>
      <c r="J24" s="65">
        <f t="shared" si="7"/>
        <v>0</v>
      </c>
      <c r="K24" s="33">
        <f>SUM(K14:K23)</f>
        <v>64</v>
      </c>
      <c r="L24" s="33">
        <f>SUM(L14:L23)</f>
        <v>361</v>
      </c>
      <c r="M24" s="33">
        <f>SUM(M14:M23)</f>
        <v>117</v>
      </c>
      <c r="N24" s="33">
        <f>SUM(N14:N23)</f>
        <v>8</v>
      </c>
      <c r="O24" s="122"/>
      <c r="P24" s="13"/>
      <c r="Q24" s="119"/>
      <c r="R24" s="119"/>
      <c r="S24" s="119"/>
      <c r="T24" s="119"/>
      <c r="U24" s="119"/>
      <c r="W24" s="121"/>
      <c r="X24" s="121"/>
    </row>
    <row r="25" spans="1:24" s="120" customFormat="1" ht="15" customHeight="1">
      <c r="A25" s="66" t="s">
        <v>5</v>
      </c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9"/>
      <c r="M25" s="53"/>
      <c r="N25" s="54"/>
      <c r="O25" s="118"/>
      <c r="P25" s="13"/>
      <c r="Q25" s="119"/>
      <c r="R25" s="119"/>
      <c r="S25" s="119"/>
      <c r="T25" s="119"/>
      <c r="U25" s="119"/>
      <c r="W25" s="121"/>
      <c r="X25" s="121"/>
    </row>
    <row r="26" spans="1:24" s="120" customFormat="1" ht="15" customHeight="1">
      <c r="A26" s="70"/>
      <c r="B26" s="66" t="s">
        <v>25</v>
      </c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53"/>
      <c r="N26" s="54"/>
      <c r="O26" s="118"/>
      <c r="P26" s="13"/>
      <c r="Q26" s="119"/>
      <c r="R26" s="119"/>
      <c r="S26" s="119"/>
      <c r="T26" s="119"/>
      <c r="U26" s="119"/>
      <c r="W26" s="121"/>
      <c r="X26" s="121"/>
    </row>
    <row r="27" spans="1:24" s="120" customFormat="1" ht="15" customHeight="1">
      <c r="A27" s="71">
        <v>1</v>
      </c>
      <c r="B27" s="72" t="s">
        <v>21</v>
      </c>
      <c r="C27" s="73" t="s">
        <v>0</v>
      </c>
      <c r="D27" s="65">
        <v>2</v>
      </c>
      <c r="E27" s="73"/>
      <c r="F27" s="74"/>
      <c r="G27" s="73"/>
      <c r="H27" s="73"/>
      <c r="I27" s="73"/>
      <c r="J27" s="75">
        <v>30</v>
      </c>
      <c r="K27" s="75">
        <v>4</v>
      </c>
      <c r="L27" s="52">
        <f>D27*25-(E27+F27+G27+H27+I27+J27+K27)</f>
        <v>16</v>
      </c>
      <c r="M27" s="154">
        <v>26</v>
      </c>
      <c r="N27" s="54">
        <f t="shared" si="2"/>
        <v>2</v>
      </c>
      <c r="O27" s="118"/>
      <c r="P27" s="13">
        <f t="shared" si="3"/>
        <v>1</v>
      </c>
      <c r="Q27" s="119">
        <f>SUM(E27:K27)/25</f>
        <v>1.36</v>
      </c>
      <c r="R27" s="119">
        <f t="shared" si="5"/>
        <v>0.6399999999999999</v>
      </c>
      <c r="S27" s="119">
        <f t="shared" si="6"/>
        <v>1.84</v>
      </c>
      <c r="T27" s="119"/>
      <c r="U27" s="119"/>
      <c r="W27" s="121">
        <v>30</v>
      </c>
      <c r="X27" s="121"/>
    </row>
    <row r="28" spans="1:24" s="120" customFormat="1" ht="15" customHeight="1">
      <c r="A28" s="71">
        <v>2</v>
      </c>
      <c r="B28" s="47" t="s">
        <v>31</v>
      </c>
      <c r="C28" s="73" t="s">
        <v>0</v>
      </c>
      <c r="D28" s="65">
        <v>2</v>
      </c>
      <c r="E28" s="73"/>
      <c r="F28" s="73">
        <v>30</v>
      </c>
      <c r="G28" s="73"/>
      <c r="H28" s="73"/>
      <c r="I28" s="73"/>
      <c r="J28" s="75"/>
      <c r="K28" s="75">
        <v>4</v>
      </c>
      <c r="L28" s="52">
        <f>D28*25-(E28+F28+G28+H28+I28+J28+K28)</f>
        <v>16</v>
      </c>
      <c r="M28" s="154">
        <v>0</v>
      </c>
      <c r="N28" s="54">
        <f t="shared" si="2"/>
        <v>0</v>
      </c>
      <c r="O28" s="118"/>
      <c r="P28" s="13">
        <f t="shared" si="3"/>
        <v>1</v>
      </c>
      <c r="Q28" s="119">
        <f t="shared" si="4"/>
        <v>1.36</v>
      </c>
      <c r="R28" s="119">
        <f t="shared" si="5"/>
        <v>0.6399999999999999</v>
      </c>
      <c r="S28" s="119">
        <f t="shared" si="6"/>
        <v>1.84</v>
      </c>
      <c r="T28" s="119">
        <v>2</v>
      </c>
      <c r="U28" s="119">
        <v>2</v>
      </c>
      <c r="W28" s="121">
        <v>30</v>
      </c>
      <c r="X28" s="121"/>
    </row>
    <row r="29" spans="1:24" s="123" customFormat="1" ht="15" customHeight="1">
      <c r="A29" s="76"/>
      <c r="B29" s="76" t="s">
        <v>28</v>
      </c>
      <c r="C29" s="77"/>
      <c r="D29" s="78"/>
      <c r="E29" s="79"/>
      <c r="F29" s="79"/>
      <c r="G29" s="79"/>
      <c r="H29" s="79"/>
      <c r="I29" s="79"/>
      <c r="J29" s="80"/>
      <c r="K29" s="81"/>
      <c r="L29" s="52"/>
      <c r="M29" s="53"/>
      <c r="N29" s="54"/>
      <c r="O29" s="118"/>
      <c r="P29" s="13"/>
      <c r="Q29" s="119"/>
      <c r="R29" s="119"/>
      <c r="S29" s="119"/>
      <c r="T29" s="119"/>
      <c r="U29" s="119"/>
      <c r="W29" s="124"/>
      <c r="X29" s="124"/>
    </row>
    <row r="30" spans="1:24" s="123" customFormat="1" ht="15" customHeight="1">
      <c r="A30" s="55">
        <v>3</v>
      </c>
      <c r="B30" s="82" t="s">
        <v>67</v>
      </c>
      <c r="C30" s="48" t="s">
        <v>2</v>
      </c>
      <c r="D30" s="83">
        <v>4</v>
      </c>
      <c r="E30" s="55">
        <v>15</v>
      </c>
      <c r="F30" s="55"/>
      <c r="G30" s="55">
        <v>30</v>
      </c>
      <c r="H30" s="71"/>
      <c r="I30" s="71"/>
      <c r="J30" s="84"/>
      <c r="K30" s="84">
        <v>8</v>
      </c>
      <c r="L30" s="52">
        <f aca="true" t="shared" si="8" ref="L30:L36">D30*25-(E30+F30+G30+H30+I30+J30+K30)</f>
        <v>47</v>
      </c>
      <c r="M30" s="53">
        <f t="shared" si="1"/>
        <v>13</v>
      </c>
      <c r="N30" s="54">
        <f t="shared" si="2"/>
        <v>1</v>
      </c>
      <c r="O30" s="118"/>
      <c r="P30" s="13">
        <f t="shared" si="3"/>
        <v>0.6666666666666666</v>
      </c>
      <c r="Q30" s="119">
        <f t="shared" si="4"/>
        <v>2.12</v>
      </c>
      <c r="R30" s="119">
        <f t="shared" si="5"/>
        <v>1.88</v>
      </c>
      <c r="S30" s="119">
        <f t="shared" si="6"/>
        <v>2.453333333333333</v>
      </c>
      <c r="T30" s="119">
        <v>4</v>
      </c>
      <c r="U30" s="119"/>
      <c r="W30" s="124">
        <v>45</v>
      </c>
      <c r="X30" s="124"/>
    </row>
    <row r="31" spans="1:24" s="123" customFormat="1" ht="15" customHeight="1">
      <c r="A31" s="55">
        <v>4</v>
      </c>
      <c r="B31" s="85" t="s">
        <v>68</v>
      </c>
      <c r="C31" s="48" t="s">
        <v>2</v>
      </c>
      <c r="D31" s="83">
        <v>4</v>
      </c>
      <c r="E31" s="55">
        <v>15</v>
      </c>
      <c r="F31" s="55"/>
      <c r="G31" s="55">
        <v>30</v>
      </c>
      <c r="H31" s="71"/>
      <c r="I31" s="71"/>
      <c r="J31" s="84"/>
      <c r="K31" s="84">
        <v>8</v>
      </c>
      <c r="L31" s="52">
        <f t="shared" si="8"/>
        <v>47</v>
      </c>
      <c r="M31" s="53">
        <f t="shared" si="1"/>
        <v>13</v>
      </c>
      <c r="N31" s="54">
        <f t="shared" si="2"/>
        <v>1</v>
      </c>
      <c r="O31" s="118"/>
      <c r="P31" s="13">
        <f t="shared" si="3"/>
        <v>0.6666666666666666</v>
      </c>
      <c r="Q31" s="119">
        <f t="shared" si="4"/>
        <v>2.12</v>
      </c>
      <c r="R31" s="119">
        <f t="shared" si="5"/>
        <v>1.88</v>
      </c>
      <c r="S31" s="119">
        <f t="shared" si="6"/>
        <v>2.453333333333333</v>
      </c>
      <c r="T31" s="119">
        <v>4</v>
      </c>
      <c r="U31" s="119"/>
      <c r="W31" s="124"/>
      <c r="X31" s="124">
        <v>45</v>
      </c>
    </row>
    <row r="32" spans="1:24" s="123" customFormat="1" ht="15" customHeight="1">
      <c r="A32" s="55">
        <v>5</v>
      </c>
      <c r="B32" s="86" t="s">
        <v>69</v>
      </c>
      <c r="C32" s="48" t="s">
        <v>2</v>
      </c>
      <c r="D32" s="83">
        <v>4</v>
      </c>
      <c r="E32" s="55">
        <v>15</v>
      </c>
      <c r="F32" s="55"/>
      <c r="G32" s="55">
        <v>30</v>
      </c>
      <c r="H32" s="71"/>
      <c r="I32" s="71"/>
      <c r="J32" s="84"/>
      <c r="K32" s="84">
        <v>8</v>
      </c>
      <c r="L32" s="52">
        <f t="shared" si="8"/>
        <v>47</v>
      </c>
      <c r="M32" s="53">
        <f t="shared" si="1"/>
        <v>13</v>
      </c>
      <c r="N32" s="54">
        <f t="shared" si="2"/>
        <v>1</v>
      </c>
      <c r="O32" s="118"/>
      <c r="P32" s="13">
        <f t="shared" si="3"/>
        <v>0.6666666666666666</v>
      </c>
      <c r="Q32" s="119">
        <f t="shared" si="4"/>
        <v>2.12</v>
      </c>
      <c r="R32" s="119">
        <f t="shared" si="5"/>
        <v>1.88</v>
      </c>
      <c r="S32" s="119">
        <f t="shared" si="6"/>
        <v>2.453333333333333</v>
      </c>
      <c r="T32" s="119">
        <v>4</v>
      </c>
      <c r="U32" s="119"/>
      <c r="W32" s="124">
        <v>45</v>
      </c>
      <c r="X32" s="124"/>
    </row>
    <row r="33" spans="1:24" s="123" customFormat="1" ht="15" customHeight="1">
      <c r="A33" s="55">
        <v>6</v>
      </c>
      <c r="B33" s="87" t="s">
        <v>70</v>
      </c>
      <c r="C33" s="48" t="s">
        <v>0</v>
      </c>
      <c r="D33" s="83">
        <v>4</v>
      </c>
      <c r="E33" s="55">
        <v>15</v>
      </c>
      <c r="F33" s="55"/>
      <c r="G33" s="55">
        <v>30</v>
      </c>
      <c r="H33" s="71"/>
      <c r="I33" s="71"/>
      <c r="J33" s="84"/>
      <c r="K33" s="84">
        <v>8</v>
      </c>
      <c r="L33" s="52">
        <f t="shared" si="8"/>
        <v>47</v>
      </c>
      <c r="M33" s="53">
        <f t="shared" si="1"/>
        <v>13</v>
      </c>
      <c r="N33" s="54">
        <f t="shared" si="2"/>
        <v>1</v>
      </c>
      <c r="O33" s="118"/>
      <c r="P33" s="13">
        <f t="shared" si="3"/>
        <v>0.6666666666666666</v>
      </c>
      <c r="Q33" s="119">
        <f t="shared" si="4"/>
        <v>2.12</v>
      </c>
      <c r="R33" s="119">
        <f t="shared" si="5"/>
        <v>1.88</v>
      </c>
      <c r="S33" s="119">
        <f t="shared" si="6"/>
        <v>2.453333333333333</v>
      </c>
      <c r="T33" s="119">
        <v>4</v>
      </c>
      <c r="U33" s="119"/>
      <c r="W33" s="124">
        <v>45</v>
      </c>
      <c r="X33" s="124"/>
    </row>
    <row r="34" spans="1:24" s="123" customFormat="1" ht="15" customHeight="1">
      <c r="A34" s="55">
        <v>7</v>
      </c>
      <c r="B34" s="87" t="s">
        <v>71</v>
      </c>
      <c r="C34" s="48" t="s">
        <v>0</v>
      </c>
      <c r="D34" s="83">
        <v>4</v>
      </c>
      <c r="E34" s="55">
        <v>15</v>
      </c>
      <c r="F34" s="55"/>
      <c r="G34" s="55">
        <v>30</v>
      </c>
      <c r="H34" s="71"/>
      <c r="I34" s="71"/>
      <c r="J34" s="84"/>
      <c r="K34" s="84">
        <v>8</v>
      </c>
      <c r="L34" s="52">
        <f t="shared" si="8"/>
        <v>47</v>
      </c>
      <c r="M34" s="53">
        <f t="shared" si="1"/>
        <v>13</v>
      </c>
      <c r="N34" s="54">
        <f t="shared" si="2"/>
        <v>1</v>
      </c>
      <c r="O34" s="118"/>
      <c r="P34" s="13">
        <f t="shared" si="3"/>
        <v>0.6666666666666666</v>
      </c>
      <c r="Q34" s="119">
        <f t="shared" si="4"/>
        <v>2.12</v>
      </c>
      <c r="R34" s="119">
        <f t="shared" si="5"/>
        <v>1.88</v>
      </c>
      <c r="S34" s="119">
        <f t="shared" si="6"/>
        <v>2.453333333333333</v>
      </c>
      <c r="T34" s="119">
        <v>4</v>
      </c>
      <c r="U34" s="119"/>
      <c r="W34" s="124">
        <v>45</v>
      </c>
      <c r="X34" s="124"/>
    </row>
    <row r="35" spans="1:24" s="123" customFormat="1" ht="15" customHeight="1">
      <c r="A35" s="55">
        <v>8</v>
      </c>
      <c r="B35" s="87" t="s">
        <v>72</v>
      </c>
      <c r="C35" s="48" t="s">
        <v>0</v>
      </c>
      <c r="D35" s="83">
        <v>4</v>
      </c>
      <c r="E35" s="55">
        <v>15</v>
      </c>
      <c r="F35" s="55"/>
      <c r="G35" s="55">
        <v>30</v>
      </c>
      <c r="H35" s="71"/>
      <c r="I35" s="71"/>
      <c r="J35" s="84"/>
      <c r="K35" s="84">
        <v>8</v>
      </c>
      <c r="L35" s="52">
        <f t="shared" si="8"/>
        <v>47</v>
      </c>
      <c r="M35" s="53">
        <f t="shared" si="1"/>
        <v>13</v>
      </c>
      <c r="N35" s="54">
        <f t="shared" si="2"/>
        <v>1</v>
      </c>
      <c r="O35" s="118"/>
      <c r="P35" s="13">
        <f t="shared" si="3"/>
        <v>0.6666666666666666</v>
      </c>
      <c r="Q35" s="119">
        <f t="shared" si="4"/>
        <v>2.12</v>
      </c>
      <c r="R35" s="119">
        <f t="shared" si="5"/>
        <v>1.88</v>
      </c>
      <c r="S35" s="119">
        <f t="shared" si="6"/>
        <v>2.453333333333333</v>
      </c>
      <c r="T35" s="119">
        <v>4</v>
      </c>
      <c r="U35" s="119"/>
      <c r="W35" s="124"/>
      <c r="X35" s="124">
        <v>45</v>
      </c>
    </row>
    <row r="36" spans="1:24" s="123" customFormat="1" ht="15" customHeight="1">
      <c r="A36" s="55">
        <v>9</v>
      </c>
      <c r="B36" s="148" t="s">
        <v>74</v>
      </c>
      <c r="C36" s="48" t="s">
        <v>0</v>
      </c>
      <c r="D36" s="149">
        <v>4</v>
      </c>
      <c r="E36" s="55"/>
      <c r="F36" s="55"/>
      <c r="G36" s="55"/>
      <c r="H36" s="71"/>
      <c r="I36" s="150">
        <v>60</v>
      </c>
      <c r="J36" s="84"/>
      <c r="K36" s="84">
        <v>4</v>
      </c>
      <c r="L36" s="52">
        <f t="shared" si="8"/>
        <v>36</v>
      </c>
      <c r="M36" s="53">
        <v>0</v>
      </c>
      <c r="N36" s="54">
        <f t="shared" si="2"/>
        <v>0</v>
      </c>
      <c r="O36" s="118"/>
      <c r="P36" s="13">
        <f t="shared" si="3"/>
        <v>1</v>
      </c>
      <c r="Q36" s="119">
        <f t="shared" si="4"/>
        <v>2.56</v>
      </c>
      <c r="R36" s="119">
        <f t="shared" si="5"/>
        <v>1.44</v>
      </c>
      <c r="S36" s="119">
        <f t="shared" si="6"/>
        <v>3.84</v>
      </c>
      <c r="T36" s="119">
        <v>4</v>
      </c>
      <c r="U36" s="119"/>
      <c r="W36" s="124">
        <v>30</v>
      </c>
      <c r="X36" s="124"/>
    </row>
    <row r="37" spans="1:24" s="123" customFormat="1" ht="15" customHeight="1">
      <c r="A37" s="55"/>
      <c r="B37" s="87"/>
      <c r="C37" s="48"/>
      <c r="D37" s="83"/>
      <c r="E37" s="55"/>
      <c r="F37" s="55"/>
      <c r="G37" s="55"/>
      <c r="H37" s="71"/>
      <c r="I37" s="71"/>
      <c r="J37" s="84"/>
      <c r="K37" s="84"/>
      <c r="L37" s="52"/>
      <c r="M37" s="53"/>
      <c r="N37" s="54"/>
      <c r="O37" s="118"/>
      <c r="P37" s="119"/>
      <c r="Q37" s="119"/>
      <c r="R37" s="119"/>
      <c r="S37" s="119"/>
      <c r="T37" s="119"/>
      <c r="U37" s="119"/>
      <c r="W37" s="124">
        <v>30</v>
      </c>
      <c r="X37" s="124"/>
    </row>
    <row r="38" spans="1:24" s="123" customFormat="1" ht="15" customHeight="1">
      <c r="A38" s="55"/>
      <c r="B38" s="88" t="str">
        <f>CONCATENATE("Semestr 2, razem godz. zajęć:   ",SUM(E38:J38))</f>
        <v>Semestr 2, razem godz. zajęć:   390</v>
      </c>
      <c r="C38" s="89"/>
      <c r="D38" s="83">
        <f aca="true" t="shared" si="9" ref="D38:N38">SUM(D30:D37)+D27+D28</f>
        <v>32</v>
      </c>
      <c r="E38" s="83">
        <f t="shared" si="9"/>
        <v>90</v>
      </c>
      <c r="F38" s="83">
        <f t="shared" si="9"/>
        <v>30</v>
      </c>
      <c r="G38" s="83">
        <f t="shared" si="9"/>
        <v>180</v>
      </c>
      <c r="H38" s="83">
        <f t="shared" si="9"/>
        <v>0</v>
      </c>
      <c r="I38" s="90">
        <f t="shared" si="9"/>
        <v>60</v>
      </c>
      <c r="J38" s="91">
        <f t="shared" si="9"/>
        <v>30</v>
      </c>
      <c r="K38" s="91">
        <f t="shared" si="9"/>
        <v>60</v>
      </c>
      <c r="L38" s="91">
        <f t="shared" si="9"/>
        <v>350</v>
      </c>
      <c r="M38" s="91">
        <f t="shared" si="9"/>
        <v>104</v>
      </c>
      <c r="N38" s="65">
        <f t="shared" si="9"/>
        <v>8</v>
      </c>
      <c r="O38" s="125"/>
      <c r="P38" s="13"/>
      <c r="Q38" s="119"/>
      <c r="R38" s="119"/>
      <c r="S38" s="119"/>
      <c r="T38" s="119"/>
      <c r="U38" s="119"/>
      <c r="W38" s="124"/>
      <c r="X38" s="124"/>
    </row>
    <row r="39" spans="1:24" s="123" customFormat="1" ht="15" customHeight="1">
      <c r="A39" s="76"/>
      <c r="B39" s="76" t="s">
        <v>27</v>
      </c>
      <c r="C39" s="77"/>
      <c r="D39" s="78"/>
      <c r="E39" s="79"/>
      <c r="F39" s="79"/>
      <c r="G39" s="79"/>
      <c r="H39" s="79"/>
      <c r="I39" s="79"/>
      <c r="J39" s="81"/>
      <c r="K39" s="81"/>
      <c r="L39" s="69"/>
      <c r="M39" s="53"/>
      <c r="N39" s="54"/>
      <c r="O39" s="118"/>
      <c r="P39" s="13"/>
      <c r="Q39" s="119"/>
      <c r="R39" s="119"/>
      <c r="S39" s="119"/>
      <c r="T39" s="119"/>
      <c r="U39" s="119"/>
      <c r="W39" s="124"/>
      <c r="X39" s="124"/>
    </row>
    <row r="40" spans="1:24" s="123" customFormat="1" ht="15" customHeight="1">
      <c r="A40" s="55">
        <v>3</v>
      </c>
      <c r="B40" s="82" t="s">
        <v>75</v>
      </c>
      <c r="C40" s="48" t="s">
        <v>2</v>
      </c>
      <c r="D40" s="83">
        <v>4</v>
      </c>
      <c r="E40" s="55">
        <v>15</v>
      </c>
      <c r="F40" s="55"/>
      <c r="G40" s="55">
        <v>30</v>
      </c>
      <c r="H40" s="71"/>
      <c r="I40" s="71"/>
      <c r="J40" s="84"/>
      <c r="K40" s="84">
        <v>8</v>
      </c>
      <c r="L40" s="52">
        <f>D40*25-(E40+F40+G40+H40+I40+J40+K40)</f>
        <v>47</v>
      </c>
      <c r="M40" s="53">
        <f t="shared" si="1"/>
        <v>13</v>
      </c>
      <c r="N40" s="54">
        <f t="shared" si="2"/>
        <v>1</v>
      </c>
      <c r="O40" s="118"/>
      <c r="P40" s="13">
        <f t="shared" si="3"/>
        <v>0.6666666666666666</v>
      </c>
      <c r="Q40" s="119">
        <f t="shared" si="4"/>
        <v>2.12</v>
      </c>
      <c r="R40" s="119">
        <f t="shared" si="5"/>
        <v>1.88</v>
      </c>
      <c r="S40" s="119">
        <f t="shared" si="6"/>
        <v>2.453333333333333</v>
      </c>
      <c r="T40" s="119">
        <v>4</v>
      </c>
      <c r="U40" s="119"/>
      <c r="W40" s="124">
        <v>45</v>
      </c>
      <c r="X40" s="124"/>
    </row>
    <row r="41" spans="1:24" s="123" customFormat="1" ht="15" customHeight="1">
      <c r="A41" s="55">
        <v>4</v>
      </c>
      <c r="B41" s="85" t="s">
        <v>76</v>
      </c>
      <c r="C41" s="48" t="s">
        <v>2</v>
      </c>
      <c r="D41" s="83">
        <v>4</v>
      </c>
      <c r="E41" s="55">
        <v>15</v>
      </c>
      <c r="F41" s="55"/>
      <c r="G41" s="55">
        <v>30</v>
      </c>
      <c r="H41" s="71"/>
      <c r="I41" s="71"/>
      <c r="J41" s="84"/>
      <c r="K41" s="84">
        <v>8</v>
      </c>
      <c r="L41" s="52">
        <f aca="true" t="shared" si="10" ref="L41:L46">D41*25-(E41+F41+G41+H41+I41+J41+K41)</f>
        <v>47</v>
      </c>
      <c r="M41" s="53">
        <f t="shared" si="1"/>
        <v>13</v>
      </c>
      <c r="N41" s="54">
        <f t="shared" si="2"/>
        <v>1</v>
      </c>
      <c r="O41" s="118"/>
      <c r="P41" s="13">
        <f t="shared" si="3"/>
        <v>0.6666666666666666</v>
      </c>
      <c r="Q41" s="119">
        <f t="shared" si="4"/>
        <v>2.12</v>
      </c>
      <c r="R41" s="119">
        <f t="shared" si="5"/>
        <v>1.88</v>
      </c>
      <c r="S41" s="119">
        <f t="shared" si="6"/>
        <v>2.453333333333333</v>
      </c>
      <c r="T41" s="119">
        <v>4</v>
      </c>
      <c r="U41" s="119"/>
      <c r="W41" s="124">
        <v>45</v>
      </c>
      <c r="X41" s="124"/>
    </row>
    <row r="42" spans="1:24" s="123" customFormat="1" ht="15" customHeight="1">
      <c r="A42" s="55">
        <v>5</v>
      </c>
      <c r="B42" s="86" t="s">
        <v>77</v>
      </c>
      <c r="C42" s="48" t="s">
        <v>2</v>
      </c>
      <c r="D42" s="83">
        <v>4</v>
      </c>
      <c r="E42" s="55">
        <v>15</v>
      </c>
      <c r="F42" s="55"/>
      <c r="G42" s="55">
        <v>30</v>
      </c>
      <c r="H42" s="71"/>
      <c r="I42" s="71"/>
      <c r="J42" s="84"/>
      <c r="K42" s="84">
        <v>8</v>
      </c>
      <c r="L42" s="52">
        <f t="shared" si="10"/>
        <v>47</v>
      </c>
      <c r="M42" s="53">
        <f t="shared" si="1"/>
        <v>13</v>
      </c>
      <c r="N42" s="54">
        <f t="shared" si="2"/>
        <v>1</v>
      </c>
      <c r="O42" s="118"/>
      <c r="P42" s="13">
        <f t="shared" si="3"/>
        <v>0.6666666666666666</v>
      </c>
      <c r="Q42" s="119">
        <f t="shared" si="4"/>
        <v>2.12</v>
      </c>
      <c r="R42" s="119">
        <f t="shared" si="5"/>
        <v>1.88</v>
      </c>
      <c r="S42" s="119">
        <f t="shared" si="6"/>
        <v>2.453333333333333</v>
      </c>
      <c r="T42" s="119">
        <v>4</v>
      </c>
      <c r="U42" s="119"/>
      <c r="W42" s="124">
        <v>45</v>
      </c>
      <c r="X42" s="124"/>
    </row>
    <row r="43" spans="1:24" s="123" customFormat="1" ht="15" customHeight="1">
      <c r="A43" s="55">
        <v>6</v>
      </c>
      <c r="B43" s="87" t="s">
        <v>78</v>
      </c>
      <c r="C43" s="48" t="s">
        <v>0</v>
      </c>
      <c r="D43" s="83">
        <v>4</v>
      </c>
      <c r="E43" s="55">
        <v>15</v>
      </c>
      <c r="F43" s="55"/>
      <c r="G43" s="55">
        <v>30</v>
      </c>
      <c r="H43" s="71"/>
      <c r="I43" s="71"/>
      <c r="J43" s="84"/>
      <c r="K43" s="84">
        <v>8</v>
      </c>
      <c r="L43" s="52">
        <f t="shared" si="10"/>
        <v>47</v>
      </c>
      <c r="M43" s="53">
        <f t="shared" si="1"/>
        <v>13</v>
      </c>
      <c r="N43" s="54">
        <f t="shared" si="2"/>
        <v>1</v>
      </c>
      <c r="O43" s="118"/>
      <c r="P43" s="13">
        <f t="shared" si="3"/>
        <v>0.6666666666666666</v>
      </c>
      <c r="Q43" s="119">
        <f t="shared" si="4"/>
        <v>2.12</v>
      </c>
      <c r="R43" s="119">
        <f t="shared" si="5"/>
        <v>1.88</v>
      </c>
      <c r="S43" s="119">
        <f t="shared" si="6"/>
        <v>2.453333333333333</v>
      </c>
      <c r="T43" s="119">
        <v>4</v>
      </c>
      <c r="U43" s="119"/>
      <c r="W43" s="124">
        <v>45</v>
      </c>
      <c r="X43" s="124"/>
    </row>
    <row r="44" spans="1:24" s="123" customFormat="1" ht="15" customHeight="1">
      <c r="A44" s="55">
        <v>7</v>
      </c>
      <c r="B44" s="87" t="s">
        <v>79</v>
      </c>
      <c r="C44" s="48" t="s">
        <v>0</v>
      </c>
      <c r="D44" s="83">
        <v>4</v>
      </c>
      <c r="E44" s="55">
        <v>15</v>
      </c>
      <c r="F44" s="55"/>
      <c r="G44" s="55">
        <v>30</v>
      </c>
      <c r="H44" s="71"/>
      <c r="I44" s="71"/>
      <c r="J44" s="84"/>
      <c r="K44" s="84">
        <v>8</v>
      </c>
      <c r="L44" s="52">
        <f t="shared" si="10"/>
        <v>47</v>
      </c>
      <c r="M44" s="53">
        <f t="shared" si="1"/>
        <v>13</v>
      </c>
      <c r="N44" s="54">
        <f t="shared" si="2"/>
        <v>1</v>
      </c>
      <c r="O44" s="118"/>
      <c r="P44" s="13">
        <f t="shared" si="3"/>
        <v>0.6666666666666666</v>
      </c>
      <c r="Q44" s="119">
        <f t="shared" si="4"/>
        <v>2.12</v>
      </c>
      <c r="R44" s="119">
        <f t="shared" si="5"/>
        <v>1.88</v>
      </c>
      <c r="S44" s="119">
        <f t="shared" si="6"/>
        <v>2.453333333333333</v>
      </c>
      <c r="T44" s="119">
        <v>4</v>
      </c>
      <c r="U44" s="119"/>
      <c r="W44" s="124"/>
      <c r="X44" s="124">
        <v>45</v>
      </c>
    </row>
    <row r="45" spans="1:24" s="123" customFormat="1" ht="15" customHeight="1">
      <c r="A45" s="55">
        <v>8</v>
      </c>
      <c r="B45" s="87" t="s">
        <v>80</v>
      </c>
      <c r="C45" s="48" t="s">
        <v>0</v>
      </c>
      <c r="D45" s="83">
        <v>4</v>
      </c>
      <c r="E45" s="55">
        <v>15</v>
      </c>
      <c r="F45" s="55"/>
      <c r="G45" s="55">
        <v>30</v>
      </c>
      <c r="H45" s="71"/>
      <c r="I45" s="71"/>
      <c r="J45" s="84"/>
      <c r="K45" s="84">
        <v>8</v>
      </c>
      <c r="L45" s="52">
        <f t="shared" si="10"/>
        <v>47</v>
      </c>
      <c r="M45" s="53">
        <f t="shared" si="1"/>
        <v>13</v>
      </c>
      <c r="N45" s="54">
        <f t="shared" si="2"/>
        <v>1</v>
      </c>
      <c r="O45" s="118"/>
      <c r="P45" s="13">
        <f t="shared" si="3"/>
        <v>0.6666666666666666</v>
      </c>
      <c r="Q45" s="119">
        <f t="shared" si="4"/>
        <v>2.12</v>
      </c>
      <c r="R45" s="119">
        <f t="shared" si="5"/>
        <v>1.88</v>
      </c>
      <c r="S45" s="119">
        <f t="shared" si="6"/>
        <v>2.453333333333333</v>
      </c>
      <c r="T45" s="119">
        <v>4</v>
      </c>
      <c r="U45" s="119"/>
      <c r="W45" s="124"/>
      <c r="X45" s="124">
        <v>45</v>
      </c>
    </row>
    <row r="46" spans="1:24" s="123" customFormat="1" ht="15" customHeight="1">
      <c r="A46" s="55">
        <v>9</v>
      </c>
      <c r="B46" s="148" t="s">
        <v>82</v>
      </c>
      <c r="C46" s="48" t="s">
        <v>0</v>
      </c>
      <c r="D46" s="149">
        <v>4</v>
      </c>
      <c r="E46" s="55"/>
      <c r="F46" s="55"/>
      <c r="G46" s="55"/>
      <c r="H46" s="71"/>
      <c r="I46" s="150">
        <v>60</v>
      </c>
      <c r="J46" s="84"/>
      <c r="K46" s="84">
        <v>4</v>
      </c>
      <c r="L46" s="52">
        <f t="shared" si="10"/>
        <v>36</v>
      </c>
      <c r="M46" s="53">
        <v>0</v>
      </c>
      <c r="N46" s="54">
        <f t="shared" si="2"/>
        <v>0</v>
      </c>
      <c r="O46" s="118"/>
      <c r="P46" s="13">
        <f t="shared" si="3"/>
        <v>1</v>
      </c>
      <c r="Q46" s="119">
        <f t="shared" si="4"/>
        <v>2.56</v>
      </c>
      <c r="R46" s="119">
        <f t="shared" si="5"/>
        <v>1.44</v>
      </c>
      <c r="S46" s="119">
        <f t="shared" si="6"/>
        <v>3.84</v>
      </c>
      <c r="T46" s="119">
        <v>4</v>
      </c>
      <c r="U46" s="119"/>
      <c r="W46" s="124">
        <v>30</v>
      </c>
      <c r="X46" s="124">
        <v>30</v>
      </c>
    </row>
    <row r="47" spans="1:24" s="123" customFormat="1" ht="15" customHeight="1">
      <c r="A47" s="55"/>
      <c r="B47" s="87"/>
      <c r="C47" s="48"/>
      <c r="D47" s="83"/>
      <c r="E47" s="55"/>
      <c r="F47" s="55"/>
      <c r="G47" s="55"/>
      <c r="H47" s="71"/>
      <c r="I47" s="71"/>
      <c r="J47" s="84"/>
      <c r="K47" s="84"/>
      <c r="L47" s="52"/>
      <c r="M47" s="53"/>
      <c r="N47" s="54"/>
      <c r="O47" s="118"/>
      <c r="P47" s="119"/>
      <c r="Q47" s="119"/>
      <c r="R47" s="119"/>
      <c r="S47" s="119"/>
      <c r="T47" s="119"/>
      <c r="U47" s="119"/>
      <c r="W47" s="124"/>
      <c r="X47" s="124"/>
    </row>
    <row r="48" spans="1:24" s="123" customFormat="1" ht="15" customHeight="1">
      <c r="A48" s="55"/>
      <c r="B48" s="88" t="str">
        <f>CONCATENATE("Semestr 2, razem godz. zajęć:  ",SUM(E48:J48))</f>
        <v>Semestr 2, razem godz. zajęć:  390</v>
      </c>
      <c r="C48" s="89"/>
      <c r="D48" s="83">
        <f aca="true" t="shared" si="11" ref="D48:N48">SUM(D40:D47)+D27+D28</f>
        <v>32</v>
      </c>
      <c r="E48" s="83">
        <f t="shared" si="11"/>
        <v>90</v>
      </c>
      <c r="F48" s="83">
        <f t="shared" si="11"/>
        <v>30</v>
      </c>
      <c r="G48" s="83">
        <f t="shared" si="11"/>
        <v>180</v>
      </c>
      <c r="H48" s="83">
        <f t="shared" si="11"/>
        <v>0</v>
      </c>
      <c r="I48" s="90">
        <f t="shared" si="11"/>
        <v>60</v>
      </c>
      <c r="J48" s="91">
        <f t="shared" si="11"/>
        <v>30</v>
      </c>
      <c r="K48" s="91">
        <f t="shared" si="11"/>
        <v>60</v>
      </c>
      <c r="L48" s="91">
        <f t="shared" si="11"/>
        <v>350</v>
      </c>
      <c r="M48" s="91">
        <f t="shared" si="11"/>
        <v>104</v>
      </c>
      <c r="N48" s="65">
        <f t="shared" si="11"/>
        <v>8</v>
      </c>
      <c r="O48" s="125"/>
      <c r="P48" s="13"/>
      <c r="Q48" s="119"/>
      <c r="R48" s="119"/>
      <c r="S48" s="119"/>
      <c r="T48" s="119"/>
      <c r="U48" s="119"/>
      <c r="W48" s="124"/>
      <c r="X48" s="124"/>
    </row>
    <row r="49" spans="1:24" s="123" customFormat="1" ht="15" customHeight="1">
      <c r="A49" s="92" t="s">
        <v>6</v>
      </c>
      <c r="B49" s="93"/>
      <c r="C49" s="68"/>
      <c r="D49" s="94"/>
      <c r="E49" s="85"/>
      <c r="F49" s="85"/>
      <c r="G49" s="85"/>
      <c r="H49" s="85"/>
      <c r="I49" s="85"/>
      <c r="J49" s="95"/>
      <c r="K49" s="95"/>
      <c r="L49" s="69"/>
      <c r="M49" s="53"/>
      <c r="N49" s="54"/>
      <c r="O49" s="118"/>
      <c r="P49" s="13"/>
      <c r="Q49" s="119"/>
      <c r="R49" s="119"/>
      <c r="S49" s="119"/>
      <c r="T49" s="119"/>
      <c r="U49" s="119"/>
      <c r="W49" s="124"/>
      <c r="X49" s="124"/>
    </row>
    <row r="50" spans="1:24" s="123" customFormat="1" ht="15" customHeight="1">
      <c r="A50" s="55">
        <v>1</v>
      </c>
      <c r="B50" s="87" t="s">
        <v>4</v>
      </c>
      <c r="C50" s="48" t="s">
        <v>0</v>
      </c>
      <c r="D50" s="83">
        <v>2</v>
      </c>
      <c r="E50" s="55"/>
      <c r="F50" s="55"/>
      <c r="G50" s="55"/>
      <c r="H50" s="71"/>
      <c r="I50" s="71"/>
      <c r="J50" s="96">
        <v>30</v>
      </c>
      <c r="K50" s="96">
        <v>4</v>
      </c>
      <c r="L50" s="52">
        <f>D50*25-(E50+F50+G50+H50+I50+J50+K50)</f>
        <v>16</v>
      </c>
      <c r="M50" s="53">
        <f t="shared" si="1"/>
        <v>13</v>
      </c>
      <c r="N50" s="54">
        <f t="shared" si="2"/>
        <v>1</v>
      </c>
      <c r="O50" s="118"/>
      <c r="P50" s="13">
        <f t="shared" si="3"/>
        <v>1</v>
      </c>
      <c r="Q50" s="119">
        <f t="shared" si="4"/>
        <v>1.36</v>
      </c>
      <c r="R50" s="119">
        <f t="shared" si="5"/>
        <v>0.6399999999999999</v>
      </c>
      <c r="S50" s="119">
        <f t="shared" si="6"/>
        <v>1.84</v>
      </c>
      <c r="T50" s="119"/>
      <c r="U50" s="119"/>
      <c r="W50" s="124">
        <v>30</v>
      </c>
      <c r="X50" s="124"/>
    </row>
    <row r="51" spans="1:24" s="123" customFormat="1" ht="15" customHeight="1">
      <c r="A51" s="55">
        <v>2</v>
      </c>
      <c r="B51" s="87" t="s">
        <v>33</v>
      </c>
      <c r="C51" s="48" t="s">
        <v>0</v>
      </c>
      <c r="D51" s="83">
        <v>15</v>
      </c>
      <c r="E51" s="55"/>
      <c r="F51" s="55"/>
      <c r="G51" s="55"/>
      <c r="H51" s="71"/>
      <c r="I51" s="71"/>
      <c r="J51" s="96"/>
      <c r="K51" s="96">
        <v>125</v>
      </c>
      <c r="L51" s="52">
        <v>450</v>
      </c>
      <c r="M51" s="53">
        <v>125</v>
      </c>
      <c r="N51" s="54">
        <v>5</v>
      </c>
      <c r="O51" s="118"/>
      <c r="P51" s="13"/>
      <c r="Q51" s="119">
        <v>5</v>
      </c>
      <c r="R51" s="119">
        <f t="shared" si="5"/>
        <v>10</v>
      </c>
      <c r="S51" s="119">
        <v>15</v>
      </c>
      <c r="T51" s="119">
        <v>15</v>
      </c>
      <c r="U51" s="119"/>
      <c r="W51" s="124"/>
      <c r="X51" s="124"/>
    </row>
    <row r="52" spans="1:24" s="123" customFormat="1" ht="15" customHeight="1">
      <c r="A52" s="55">
        <v>3</v>
      </c>
      <c r="B52" s="87" t="s">
        <v>26</v>
      </c>
      <c r="C52" s="48" t="s">
        <v>0</v>
      </c>
      <c r="D52" s="83">
        <v>12</v>
      </c>
      <c r="E52" s="55"/>
      <c r="F52" s="55"/>
      <c r="G52" s="55"/>
      <c r="H52" s="71"/>
      <c r="I52" s="71"/>
      <c r="J52" s="96"/>
      <c r="K52" s="96">
        <v>100</v>
      </c>
      <c r="L52" s="52">
        <v>480</v>
      </c>
      <c r="M52" s="53">
        <v>100</v>
      </c>
      <c r="N52" s="54">
        <v>4</v>
      </c>
      <c r="O52" s="118"/>
      <c r="P52" s="13">
        <v>1</v>
      </c>
      <c r="Q52" s="119">
        <v>4</v>
      </c>
      <c r="R52" s="119">
        <f t="shared" si="5"/>
        <v>8</v>
      </c>
      <c r="S52" s="119">
        <v>12</v>
      </c>
      <c r="T52" s="126">
        <v>0</v>
      </c>
      <c r="U52" s="119"/>
      <c r="W52" s="124"/>
      <c r="X52" s="124"/>
    </row>
    <row r="53" spans="1:24" s="123" customFormat="1" ht="15" customHeight="1">
      <c r="A53" s="55">
        <v>4</v>
      </c>
      <c r="B53" s="97" t="s">
        <v>23</v>
      </c>
      <c r="C53" s="48" t="s">
        <v>0</v>
      </c>
      <c r="D53" s="49">
        <v>1</v>
      </c>
      <c r="E53" s="48">
        <v>15</v>
      </c>
      <c r="F53" s="48">
        <v>15</v>
      </c>
      <c r="G53" s="55"/>
      <c r="H53" s="71"/>
      <c r="I53" s="71"/>
      <c r="J53" s="96" t="s">
        <v>40</v>
      </c>
      <c r="K53" s="96">
        <v>4</v>
      </c>
      <c r="L53" s="52">
        <v>0</v>
      </c>
      <c r="M53" s="53">
        <f t="shared" si="1"/>
        <v>13</v>
      </c>
      <c r="N53" s="54">
        <f t="shared" si="2"/>
        <v>1</v>
      </c>
      <c r="O53" s="118"/>
      <c r="P53" s="13">
        <f t="shared" si="3"/>
        <v>0.5</v>
      </c>
      <c r="Q53" s="119">
        <v>1</v>
      </c>
      <c r="R53" s="119">
        <f t="shared" si="5"/>
        <v>0</v>
      </c>
      <c r="S53" s="119">
        <f t="shared" si="6"/>
        <v>0.6</v>
      </c>
      <c r="T53" s="119"/>
      <c r="U53" s="119">
        <v>1</v>
      </c>
      <c r="W53" s="124">
        <v>30</v>
      </c>
      <c r="X53" s="124"/>
    </row>
    <row r="54" spans="1:24" s="123" customFormat="1" ht="15" customHeight="1">
      <c r="A54" s="55">
        <v>5</v>
      </c>
      <c r="B54" s="97" t="s">
        <v>30</v>
      </c>
      <c r="C54" s="48" t="s">
        <v>0</v>
      </c>
      <c r="D54" s="49">
        <v>1</v>
      </c>
      <c r="E54" s="48">
        <v>15</v>
      </c>
      <c r="F54" s="48">
        <v>15</v>
      </c>
      <c r="G54" s="55"/>
      <c r="H54" s="71"/>
      <c r="I54" s="71"/>
      <c r="J54" s="96"/>
      <c r="K54" s="96">
        <v>4</v>
      </c>
      <c r="L54" s="52">
        <v>0</v>
      </c>
      <c r="M54" s="53">
        <f t="shared" si="1"/>
        <v>13</v>
      </c>
      <c r="N54" s="54">
        <f t="shared" si="2"/>
        <v>1</v>
      </c>
      <c r="O54" s="118"/>
      <c r="P54" s="13">
        <f t="shared" si="3"/>
        <v>0.5</v>
      </c>
      <c r="Q54" s="119">
        <v>1</v>
      </c>
      <c r="R54" s="119">
        <f t="shared" si="5"/>
        <v>0</v>
      </c>
      <c r="S54" s="119">
        <f t="shared" si="6"/>
        <v>0.6</v>
      </c>
      <c r="T54" s="119"/>
      <c r="U54" s="119">
        <v>1</v>
      </c>
      <c r="W54" s="124"/>
      <c r="X54" s="124">
        <v>30</v>
      </c>
    </row>
    <row r="55" spans="1:24" s="123" customFormat="1" ht="15" customHeight="1">
      <c r="A55" s="55"/>
      <c r="B55" s="88" t="str">
        <f>CONCATENATE("Semestr 3, razem godz. zajęć: ",SUM(E55:J55))</f>
        <v>Semestr 3, razem godz. zajęć: 90</v>
      </c>
      <c r="C55" s="89">
        <f>COUNTIF(C50:C52,"E")</f>
        <v>0</v>
      </c>
      <c r="D55" s="83">
        <f aca="true" t="shared" si="12" ref="D55:J55">SUM(D50:D54)</f>
        <v>31</v>
      </c>
      <c r="E55" s="83">
        <f t="shared" si="12"/>
        <v>30</v>
      </c>
      <c r="F55" s="83">
        <f t="shared" si="12"/>
        <v>30</v>
      </c>
      <c r="G55" s="83">
        <f t="shared" si="12"/>
        <v>0</v>
      </c>
      <c r="H55" s="83"/>
      <c r="I55" s="83">
        <f t="shared" si="12"/>
        <v>0</v>
      </c>
      <c r="J55" s="90">
        <f t="shared" si="12"/>
        <v>30</v>
      </c>
      <c r="K55" s="33">
        <f>SUM(K50:K54)</f>
        <v>237</v>
      </c>
      <c r="L55" s="33">
        <f>SUM(L50:L54)</f>
        <v>946</v>
      </c>
      <c r="M55" s="33">
        <f>SUM(M50:M54)</f>
        <v>264</v>
      </c>
      <c r="N55" s="33">
        <f>SUM(N50:N54)</f>
        <v>12</v>
      </c>
      <c r="O55" s="122"/>
      <c r="P55" s="13"/>
      <c r="Q55" s="119"/>
      <c r="R55" s="119"/>
      <c r="S55" s="119"/>
      <c r="T55" s="119"/>
      <c r="U55" s="119"/>
      <c r="W55" s="124"/>
      <c r="X55" s="124"/>
    </row>
    <row r="56" spans="1:24" s="129" customFormat="1" ht="15" customHeight="1">
      <c r="A56" s="98"/>
      <c r="B56" s="98"/>
      <c r="C56" s="98"/>
      <c r="D56" s="99"/>
      <c r="E56" s="98"/>
      <c r="F56" s="98"/>
      <c r="G56" s="98"/>
      <c r="H56" s="98"/>
      <c r="I56" s="98"/>
      <c r="J56" s="98"/>
      <c r="K56" s="98"/>
      <c r="L56" s="81"/>
      <c r="M56" s="98"/>
      <c r="N56" s="54"/>
      <c r="O56" s="118"/>
      <c r="P56" s="127"/>
      <c r="Q56" s="128"/>
      <c r="R56" s="128"/>
      <c r="S56" s="128"/>
      <c r="T56" s="128"/>
      <c r="U56" s="128"/>
      <c r="W56" s="127"/>
      <c r="X56" s="127"/>
    </row>
    <row r="57" spans="1:24" s="129" customFormat="1" ht="27.75" customHeight="1">
      <c r="A57" s="98"/>
      <c r="B57" s="98"/>
      <c r="C57" s="98"/>
      <c r="D57" s="41" t="s">
        <v>19</v>
      </c>
      <c r="E57" s="41" t="s">
        <v>12</v>
      </c>
      <c r="F57" s="41" t="s">
        <v>13</v>
      </c>
      <c r="G57" s="41" t="s">
        <v>36</v>
      </c>
      <c r="H57" s="32" t="s">
        <v>14</v>
      </c>
      <c r="I57" s="32" t="s">
        <v>1</v>
      </c>
      <c r="J57" s="42" t="s">
        <v>3</v>
      </c>
      <c r="K57" s="43" t="s">
        <v>62</v>
      </c>
      <c r="L57" s="43" t="s">
        <v>63</v>
      </c>
      <c r="M57" s="44" t="s">
        <v>64</v>
      </c>
      <c r="N57" s="45" t="s">
        <v>65</v>
      </c>
      <c r="O57" s="11"/>
      <c r="P57" s="127"/>
      <c r="Q57" s="128">
        <f>SUM(Q14:Q38)+SUM(Q50:Q55)</f>
        <v>47.92000000000001</v>
      </c>
      <c r="R57" s="128">
        <f>SUM(R14:R38)+SUM(R50:R55)</f>
        <v>47.08</v>
      </c>
      <c r="S57" s="128">
        <f>SUM(S14:S38)+SUM(S50:S55)</f>
        <v>71.29333333333334</v>
      </c>
      <c r="T57" s="128">
        <f>SUM(T14:T38)+SUM(T50:T55)</f>
        <v>49</v>
      </c>
      <c r="U57" s="128">
        <f>SUM(U14:U38)+SUM(U50:U55)</f>
        <v>8</v>
      </c>
      <c r="W57" s="127">
        <f>SUM(W13:W38)+SUM(W49:W54)</f>
        <v>720</v>
      </c>
      <c r="X57" s="127">
        <f>SUM(X13:X38)+SUM(X49:X54)</f>
        <v>165</v>
      </c>
    </row>
    <row r="58" spans="1:24" s="129" customFormat="1" ht="15" customHeight="1">
      <c r="A58" s="98"/>
      <c r="B58" s="100" t="str">
        <f>CONCATENATE("Razem godz. zajęć:  ",SUM(E58:J58))</f>
        <v>Razem godz. zajęć:  885</v>
      </c>
      <c r="C58" s="101"/>
      <c r="D58" s="102">
        <f aca="true" t="shared" si="13" ref="D58:I58">D55+D48+D24</f>
        <v>95</v>
      </c>
      <c r="E58" s="102">
        <f t="shared" si="13"/>
        <v>255</v>
      </c>
      <c r="F58" s="102">
        <f t="shared" si="13"/>
        <v>120</v>
      </c>
      <c r="G58" s="102">
        <f t="shared" si="13"/>
        <v>360</v>
      </c>
      <c r="H58" s="102">
        <f t="shared" si="13"/>
        <v>30</v>
      </c>
      <c r="I58" s="103">
        <f t="shared" si="13"/>
        <v>60</v>
      </c>
      <c r="J58" s="103">
        <f>J55+J48+J24-J52</f>
        <v>60</v>
      </c>
      <c r="K58" s="103">
        <f>K55+K48+K24</f>
        <v>361</v>
      </c>
      <c r="L58" s="103">
        <f>L55+L48+L24</f>
        <v>1657</v>
      </c>
      <c r="M58" s="103">
        <f>M55+M48+M24</f>
        <v>485</v>
      </c>
      <c r="N58" s="102">
        <f>N55+N48+N24</f>
        <v>28</v>
      </c>
      <c r="O58" s="118"/>
      <c r="P58" s="127"/>
      <c r="Q58" s="153">
        <f>Q57/$D58</f>
        <v>0.504421052631579</v>
      </c>
      <c r="R58" s="130">
        <f>R57/$D58</f>
        <v>0.495578947368421</v>
      </c>
      <c r="S58" s="153">
        <f>S57/$D58</f>
        <v>0.7504561403508773</v>
      </c>
      <c r="T58" s="153">
        <f>T57/$D58</f>
        <v>0.5157894736842106</v>
      </c>
      <c r="U58" s="130">
        <f>U57/$D58</f>
        <v>0.08421052631578947</v>
      </c>
      <c r="V58" s="155">
        <f>N58/D58</f>
        <v>0.29473684210526313</v>
      </c>
      <c r="W58" s="131">
        <f>W57/C61</f>
        <v>0.8135593220338984</v>
      </c>
      <c r="X58" s="131">
        <f>X57/C61</f>
        <v>0.1864406779661017</v>
      </c>
    </row>
    <row r="59" spans="1:21" s="129" customFormat="1" ht="15" customHeight="1">
      <c r="A59" s="98"/>
      <c r="B59" s="98"/>
      <c r="C59" s="98"/>
      <c r="D59" s="99"/>
      <c r="E59" s="98"/>
      <c r="F59" s="98"/>
      <c r="G59" s="98"/>
      <c r="H59" s="98"/>
      <c r="I59" s="98"/>
      <c r="J59" s="98"/>
      <c r="K59" s="98"/>
      <c r="L59" s="85"/>
      <c r="M59" s="98"/>
      <c r="N59" s="98"/>
      <c r="P59" s="152" t="s">
        <v>90</v>
      </c>
      <c r="Q59" s="151">
        <v>50</v>
      </c>
      <c r="R59" s="151"/>
      <c r="S59" s="151">
        <v>50</v>
      </c>
      <c r="T59" s="151">
        <v>30</v>
      </c>
      <c r="U59" s="151"/>
    </row>
    <row r="60" spans="1:21" s="129" customFormat="1" ht="15" customHeight="1">
      <c r="A60" s="98"/>
      <c r="B60" s="104" t="s">
        <v>41</v>
      </c>
      <c r="C60" s="105">
        <f>D58</f>
        <v>95</v>
      </c>
      <c r="D60" s="106"/>
      <c r="E60" s="85" t="s">
        <v>83</v>
      </c>
      <c r="F60" s="107"/>
      <c r="G60" s="108"/>
      <c r="H60" s="109"/>
      <c r="I60" s="109"/>
      <c r="J60" s="109"/>
      <c r="K60" s="109"/>
      <c r="L60" s="110"/>
      <c r="M60" s="106"/>
      <c r="N60" s="85"/>
      <c r="O60" s="123"/>
      <c r="P60" s="124" t="s">
        <v>61</v>
      </c>
      <c r="Q60" s="133"/>
      <c r="R60" s="134"/>
      <c r="S60" s="132"/>
      <c r="T60" s="132"/>
      <c r="U60" s="132"/>
    </row>
    <row r="61" spans="1:21" s="129" customFormat="1" ht="15" customHeight="1">
      <c r="A61" s="98"/>
      <c r="B61" s="104" t="s">
        <v>42</v>
      </c>
      <c r="C61" s="105">
        <f>SUM(E58:J58)</f>
        <v>885</v>
      </c>
      <c r="D61" s="111"/>
      <c r="E61" s="112" t="s">
        <v>84</v>
      </c>
      <c r="F61" s="113"/>
      <c r="G61" s="113"/>
      <c r="H61" s="113"/>
      <c r="I61" s="114"/>
      <c r="J61" s="114"/>
      <c r="K61" s="114"/>
      <c r="L61" s="109"/>
      <c r="M61" s="106"/>
      <c r="N61" s="85"/>
      <c r="O61" s="123"/>
      <c r="P61" s="135" t="s">
        <v>60</v>
      </c>
      <c r="Q61" s="133"/>
      <c r="R61" s="134"/>
      <c r="S61" s="132"/>
      <c r="T61" s="132"/>
      <c r="U61" s="132"/>
    </row>
    <row r="62" spans="1:21" s="129" customFormat="1" ht="15" customHeight="1">
      <c r="A62" s="98"/>
      <c r="B62" s="104" t="s">
        <v>43</v>
      </c>
      <c r="C62" s="104">
        <f>L52</f>
        <v>480</v>
      </c>
      <c r="D62" s="115"/>
      <c r="E62" s="112" t="s">
        <v>85</v>
      </c>
      <c r="F62" s="85"/>
      <c r="G62" s="85"/>
      <c r="H62" s="85"/>
      <c r="I62" s="85"/>
      <c r="J62" s="85"/>
      <c r="K62" s="85"/>
      <c r="L62" s="109"/>
      <c r="M62" s="106"/>
      <c r="N62" s="85"/>
      <c r="O62" s="123"/>
      <c r="P62" s="123"/>
      <c r="Q62" s="133"/>
      <c r="R62" s="134"/>
      <c r="S62" s="132"/>
      <c r="T62" s="132"/>
      <c r="U62" s="132"/>
    </row>
    <row r="63" spans="1:21" s="129" customFormat="1" ht="15" customHeight="1">
      <c r="A63" s="98"/>
      <c r="B63" s="104" t="s">
        <v>44</v>
      </c>
      <c r="C63" s="104">
        <f>L51</f>
        <v>450</v>
      </c>
      <c r="D63" s="115"/>
      <c r="E63" s="112" t="s">
        <v>86</v>
      </c>
      <c r="F63" s="85"/>
      <c r="G63" s="85"/>
      <c r="H63" s="85"/>
      <c r="I63" s="85"/>
      <c r="J63" s="85"/>
      <c r="K63" s="85"/>
      <c r="L63" s="114"/>
      <c r="M63" s="116"/>
      <c r="N63" s="85"/>
      <c r="O63" s="123"/>
      <c r="P63" s="123"/>
      <c r="Q63" s="133"/>
      <c r="R63" s="134"/>
      <c r="S63" s="132"/>
      <c r="T63" s="132"/>
      <c r="U63" s="132"/>
    </row>
    <row r="64" spans="1:21" s="129" customFormat="1" ht="15" customHeight="1">
      <c r="A64" s="98"/>
      <c r="B64" s="104" t="s">
        <v>45</v>
      </c>
      <c r="C64" s="105">
        <f>SUM(C61:C63)</f>
        <v>1815</v>
      </c>
      <c r="D64" s="117"/>
      <c r="E64" s="112" t="s">
        <v>87</v>
      </c>
      <c r="F64" s="85"/>
      <c r="G64" s="85"/>
      <c r="H64" s="85"/>
      <c r="I64" s="85"/>
      <c r="J64" s="85"/>
      <c r="K64" s="85"/>
      <c r="L64" s="85"/>
      <c r="M64" s="106"/>
      <c r="N64" s="85"/>
      <c r="O64" s="123"/>
      <c r="P64" s="123"/>
      <c r="Q64" s="133"/>
      <c r="R64" s="134"/>
      <c r="S64" s="132"/>
      <c r="T64" s="132"/>
      <c r="U64" s="132"/>
    </row>
  </sheetData>
  <sheetProtection/>
  <mergeCells count="14">
    <mergeCell ref="Q11:Q12"/>
    <mergeCell ref="R11:R12"/>
    <mergeCell ref="S11:S12"/>
    <mergeCell ref="T11:T12"/>
    <mergeCell ref="U11:U12"/>
    <mergeCell ref="W11:X11"/>
    <mergeCell ref="Q10:U10"/>
    <mergeCell ref="A11:A12"/>
    <mergeCell ref="B11:B12"/>
    <mergeCell ref="C11:C12"/>
    <mergeCell ref="D11:D12"/>
    <mergeCell ref="E11:M11"/>
    <mergeCell ref="N11:N12"/>
    <mergeCell ref="P11:P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60" r:id="rId4"/>
  <colBreaks count="1" manualBreakCount="1">
    <brk id="11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3.375" style="0" customWidth="1"/>
    <col min="2" max="2" width="48.375" style="0" customWidth="1"/>
    <col min="3" max="3" width="9.375" style="0" customWidth="1"/>
    <col min="4" max="4" width="5.25390625" style="12" customWidth="1"/>
    <col min="5" max="11" width="5.75390625" style="0" customWidth="1"/>
    <col min="12" max="12" width="5.75390625" style="4" customWidth="1"/>
    <col min="13" max="13" width="5.75390625" style="0" customWidth="1"/>
    <col min="14" max="14" width="7.00390625" style="0" customWidth="1"/>
    <col min="15" max="15" width="8.375" style="0" customWidth="1"/>
    <col min="16" max="16" width="9.375" style="0" customWidth="1"/>
    <col min="17" max="17" width="15.375" style="9" customWidth="1"/>
    <col min="18" max="18" width="16.125" style="9" customWidth="1"/>
    <col min="19" max="19" width="15.00390625" style="9" customWidth="1"/>
    <col min="20" max="21" width="12.875" style="9" customWidth="1"/>
    <col min="22" max="22" width="11.75390625" style="0" customWidth="1"/>
    <col min="23" max="23" width="8.125" style="0" customWidth="1"/>
  </cols>
  <sheetData>
    <row r="1" ht="12.75">
      <c r="A1" s="1"/>
    </row>
    <row r="2" spans="1:14" ht="12.75">
      <c r="A2" s="24"/>
      <c r="B2" s="25"/>
      <c r="C2" s="25"/>
      <c r="D2" s="26"/>
      <c r="E2" s="25"/>
      <c r="F2" s="25"/>
      <c r="G2" s="25"/>
      <c r="H2" s="25"/>
      <c r="I2" s="25"/>
      <c r="J2" s="25"/>
      <c r="K2" s="25"/>
      <c r="L2" s="27"/>
      <c r="M2" s="25"/>
      <c r="N2" s="25"/>
    </row>
    <row r="3" spans="1:14" ht="12.75">
      <c r="A3" s="24"/>
      <c r="B3" s="25"/>
      <c r="C3" s="25"/>
      <c r="D3" s="26"/>
      <c r="E3" s="25"/>
      <c r="F3" s="25"/>
      <c r="G3" s="25"/>
      <c r="H3" s="25"/>
      <c r="I3" s="25"/>
      <c r="J3" s="25"/>
      <c r="K3" s="25"/>
      <c r="L3" s="27"/>
      <c r="M3" s="25"/>
      <c r="N3" s="25"/>
    </row>
    <row r="4" spans="1:14" ht="12.75">
      <c r="A4" s="28"/>
      <c r="B4" s="29"/>
      <c r="C4" s="29"/>
      <c r="D4" s="30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2.75">
      <c r="A5" s="28"/>
      <c r="B5" s="29"/>
      <c r="C5" s="29"/>
      <c r="D5" s="30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28"/>
      <c r="B6" s="29"/>
      <c r="C6" s="29"/>
      <c r="D6" s="30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2.75">
      <c r="A7" s="28"/>
      <c r="B7" s="29"/>
      <c r="C7" s="29"/>
      <c r="D7" s="30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20.25">
      <c r="A8" s="138" t="s">
        <v>20</v>
      </c>
      <c r="B8" s="29"/>
      <c r="C8" s="29"/>
      <c r="D8" s="30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20.25">
      <c r="A9" s="138" t="s">
        <v>37</v>
      </c>
      <c r="B9" s="29"/>
      <c r="C9" s="29"/>
      <c r="D9" s="30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24" ht="12.75">
      <c r="A10" s="31"/>
      <c r="B10" s="29"/>
      <c r="C10" s="29"/>
      <c r="D10" s="30"/>
      <c r="E10" s="29"/>
      <c r="F10" s="29"/>
      <c r="G10" s="29"/>
      <c r="H10" s="29"/>
      <c r="I10" s="29"/>
      <c r="J10" s="29"/>
      <c r="K10" s="29"/>
      <c r="L10" s="29"/>
      <c r="M10" s="29"/>
      <c r="N10" s="29"/>
      <c r="P10" s="22"/>
      <c r="Q10" s="166" t="s">
        <v>19</v>
      </c>
      <c r="R10" s="166"/>
      <c r="S10" s="166"/>
      <c r="T10" s="166"/>
      <c r="U10" s="166"/>
      <c r="W10" s="16"/>
      <c r="X10" s="16"/>
    </row>
    <row r="11" spans="1:24" s="2" customFormat="1" ht="29.25" customHeight="1">
      <c r="A11" s="171" t="s">
        <v>8</v>
      </c>
      <c r="B11" s="171" t="s">
        <v>9</v>
      </c>
      <c r="C11" s="172" t="s">
        <v>11</v>
      </c>
      <c r="D11" s="173" t="s">
        <v>19</v>
      </c>
      <c r="E11" s="175" t="s">
        <v>10</v>
      </c>
      <c r="F11" s="175"/>
      <c r="G11" s="175"/>
      <c r="H11" s="175"/>
      <c r="I11" s="175"/>
      <c r="J11" s="175"/>
      <c r="K11" s="175"/>
      <c r="L11" s="175"/>
      <c r="M11" s="175"/>
      <c r="N11" s="169" t="s">
        <v>50</v>
      </c>
      <c r="O11" s="8"/>
      <c r="P11" s="163" t="s">
        <v>54</v>
      </c>
      <c r="Q11" s="167" t="s">
        <v>88</v>
      </c>
      <c r="R11" s="167" t="s">
        <v>57</v>
      </c>
      <c r="S11" s="168" t="s">
        <v>56</v>
      </c>
      <c r="T11" s="167" t="s">
        <v>49</v>
      </c>
      <c r="U11" s="165" t="s">
        <v>55</v>
      </c>
      <c r="W11" s="164" t="s">
        <v>51</v>
      </c>
      <c r="X11" s="164"/>
    </row>
    <row r="12" spans="1:24" s="2" customFormat="1" ht="23.25" customHeight="1">
      <c r="A12" s="171"/>
      <c r="B12" s="171"/>
      <c r="C12" s="172"/>
      <c r="D12" s="174"/>
      <c r="E12" s="34" t="s">
        <v>12</v>
      </c>
      <c r="F12" s="34" t="s">
        <v>13</v>
      </c>
      <c r="G12" s="34" t="s">
        <v>36</v>
      </c>
      <c r="H12" s="35" t="s">
        <v>14</v>
      </c>
      <c r="I12" s="35" t="s">
        <v>1</v>
      </c>
      <c r="J12" s="36" t="s">
        <v>3</v>
      </c>
      <c r="K12" s="37" t="s">
        <v>62</v>
      </c>
      <c r="L12" s="37" t="s">
        <v>63</v>
      </c>
      <c r="M12" s="38" t="s">
        <v>64</v>
      </c>
      <c r="N12" s="170"/>
      <c r="O12" s="11"/>
      <c r="P12" s="163"/>
      <c r="Q12" s="167"/>
      <c r="R12" s="167"/>
      <c r="S12" s="168"/>
      <c r="T12" s="167"/>
      <c r="U12" s="165"/>
      <c r="W12" s="21" t="s">
        <v>53</v>
      </c>
      <c r="X12" s="21" t="s">
        <v>52</v>
      </c>
    </row>
    <row r="13" spans="1:21" s="2" customFormat="1" ht="15" customHeight="1">
      <c r="A13" s="92" t="s">
        <v>7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33"/>
      <c r="M13" s="39"/>
      <c r="N13" s="39"/>
      <c r="Q13" s="10"/>
      <c r="R13" s="10"/>
      <c r="S13" s="10"/>
      <c r="T13" s="10"/>
      <c r="U13" s="10"/>
    </row>
    <row r="14" spans="1:24" s="120" customFormat="1" ht="15" customHeight="1">
      <c r="A14" s="46">
        <v>1</v>
      </c>
      <c r="B14" s="47" t="s">
        <v>15</v>
      </c>
      <c r="C14" s="48" t="s">
        <v>2</v>
      </c>
      <c r="D14" s="49">
        <v>4</v>
      </c>
      <c r="E14" s="48">
        <v>15</v>
      </c>
      <c r="F14" s="48"/>
      <c r="G14" s="48">
        <v>30</v>
      </c>
      <c r="H14" s="50"/>
      <c r="I14" s="50"/>
      <c r="J14" s="51"/>
      <c r="K14" s="51">
        <v>8</v>
      </c>
      <c r="L14" s="52">
        <f>D14*25-(E14+F14+G14+H14+I14+J14+K14)</f>
        <v>47</v>
      </c>
      <c r="M14" s="53">
        <f>IF(E14=30,26,13)</f>
        <v>13</v>
      </c>
      <c r="N14" s="54">
        <f>ROUND((M14/25+(M14*L14/SUM(E14:J14))/25),0)</f>
        <v>1</v>
      </c>
      <c r="O14" s="118"/>
      <c r="P14" s="13">
        <f>SUM(F14:J14)/SUM(E14:J14)</f>
        <v>0.6666666666666666</v>
      </c>
      <c r="Q14" s="119">
        <f>SUM(E14:K14)/25</f>
        <v>2.12</v>
      </c>
      <c r="R14" s="119">
        <f>D14-Q14</f>
        <v>1.88</v>
      </c>
      <c r="S14" s="119">
        <f>(SUM(F14:J14)+L14*P14)/25</f>
        <v>2.453333333333333</v>
      </c>
      <c r="T14" s="119"/>
      <c r="U14" s="119"/>
      <c r="W14" s="121">
        <v>45</v>
      </c>
      <c r="X14" s="121"/>
    </row>
    <row r="15" spans="1:24" s="120" customFormat="1" ht="15" customHeight="1">
      <c r="A15" s="46">
        <v>2</v>
      </c>
      <c r="B15" s="47" t="s">
        <v>16</v>
      </c>
      <c r="C15" s="48" t="s">
        <v>2</v>
      </c>
      <c r="D15" s="49">
        <v>4</v>
      </c>
      <c r="E15" s="48">
        <v>15</v>
      </c>
      <c r="F15" s="48"/>
      <c r="G15" s="48">
        <v>30</v>
      </c>
      <c r="H15" s="50"/>
      <c r="I15" s="50"/>
      <c r="J15" s="51"/>
      <c r="K15" s="51">
        <v>8</v>
      </c>
      <c r="L15" s="52">
        <f aca="true" t="shared" si="0" ref="L15:L22">D15*25-(E15+F15+G15+H15+I15+J15+K15)</f>
        <v>47</v>
      </c>
      <c r="M15" s="53">
        <f aca="true" t="shared" si="1" ref="M15:M54">IF(E15=30,26,13)</f>
        <v>13</v>
      </c>
      <c r="N15" s="54">
        <f aca="true" t="shared" si="2" ref="N15:N54">ROUND((M15/25+(M15*L15/SUM(E15:J15))/25),0)</f>
        <v>1</v>
      </c>
      <c r="O15" s="118"/>
      <c r="P15" s="13">
        <f aca="true" t="shared" si="3" ref="P15:P54">SUM(F15:J15)/SUM(E15:J15)</f>
        <v>0.6666666666666666</v>
      </c>
      <c r="Q15" s="119">
        <f aca="true" t="shared" si="4" ref="Q15:Q50">SUM(E15:K15)/25</f>
        <v>2.12</v>
      </c>
      <c r="R15" s="119">
        <f aca="true" t="shared" si="5" ref="R15:R54">D15-Q15</f>
        <v>1.88</v>
      </c>
      <c r="S15" s="119">
        <f aca="true" t="shared" si="6" ref="S15:S54">(SUM(F15:J15)+L15*P15)/25</f>
        <v>2.453333333333333</v>
      </c>
      <c r="T15" s="119"/>
      <c r="U15" s="119"/>
      <c r="W15" s="121">
        <v>45</v>
      </c>
      <c r="X15" s="121"/>
    </row>
    <row r="16" spans="1:24" s="120" customFormat="1" ht="15" customHeight="1">
      <c r="A16" s="55">
        <v>3</v>
      </c>
      <c r="B16" s="47" t="s">
        <v>34</v>
      </c>
      <c r="C16" s="48" t="s">
        <v>2</v>
      </c>
      <c r="D16" s="49">
        <v>4</v>
      </c>
      <c r="E16" s="48">
        <v>15</v>
      </c>
      <c r="F16" s="48"/>
      <c r="G16" s="48">
        <v>30</v>
      </c>
      <c r="H16" s="50"/>
      <c r="I16" s="50"/>
      <c r="J16" s="51"/>
      <c r="K16" s="51">
        <v>8</v>
      </c>
      <c r="L16" s="52">
        <f t="shared" si="0"/>
        <v>47</v>
      </c>
      <c r="M16" s="53">
        <f t="shared" si="1"/>
        <v>13</v>
      </c>
      <c r="N16" s="54">
        <f t="shared" si="2"/>
        <v>1</v>
      </c>
      <c r="O16" s="118"/>
      <c r="P16" s="13">
        <f t="shared" si="3"/>
        <v>0.6666666666666666</v>
      </c>
      <c r="Q16" s="119">
        <f t="shared" si="4"/>
        <v>2.12</v>
      </c>
      <c r="R16" s="119">
        <f t="shared" si="5"/>
        <v>1.88</v>
      </c>
      <c r="S16" s="119">
        <f t="shared" si="6"/>
        <v>2.453333333333333</v>
      </c>
      <c r="T16" s="119"/>
      <c r="U16" s="119"/>
      <c r="W16" s="121"/>
      <c r="X16" s="121">
        <v>45</v>
      </c>
    </row>
    <row r="17" spans="1:24" s="120" customFormat="1" ht="15" customHeight="1">
      <c r="A17" s="46">
        <v>4</v>
      </c>
      <c r="B17" s="47" t="s">
        <v>18</v>
      </c>
      <c r="C17" s="48" t="s">
        <v>2</v>
      </c>
      <c r="D17" s="49">
        <v>4</v>
      </c>
      <c r="E17" s="48">
        <v>15</v>
      </c>
      <c r="F17" s="48"/>
      <c r="G17" s="48">
        <v>30</v>
      </c>
      <c r="H17" s="50"/>
      <c r="I17" s="56"/>
      <c r="J17" s="51"/>
      <c r="K17" s="51">
        <v>8</v>
      </c>
      <c r="L17" s="52">
        <f t="shared" si="0"/>
        <v>47</v>
      </c>
      <c r="M17" s="53">
        <f t="shared" si="1"/>
        <v>13</v>
      </c>
      <c r="N17" s="54">
        <f t="shared" si="2"/>
        <v>1</v>
      </c>
      <c r="O17" s="118"/>
      <c r="P17" s="13">
        <f t="shared" si="3"/>
        <v>0.6666666666666666</v>
      </c>
      <c r="Q17" s="119">
        <f t="shared" si="4"/>
        <v>2.12</v>
      </c>
      <c r="R17" s="119">
        <f t="shared" si="5"/>
        <v>1.88</v>
      </c>
      <c r="S17" s="119">
        <f t="shared" si="6"/>
        <v>2.453333333333333</v>
      </c>
      <c r="T17" s="119"/>
      <c r="U17" s="119"/>
      <c r="W17" s="121">
        <v>45</v>
      </c>
      <c r="X17" s="121"/>
    </row>
    <row r="18" spans="1:24" s="120" customFormat="1" ht="15" customHeight="1">
      <c r="A18" s="46">
        <v>5</v>
      </c>
      <c r="B18" s="47" t="s">
        <v>32</v>
      </c>
      <c r="C18" s="48" t="s">
        <v>0</v>
      </c>
      <c r="D18" s="49">
        <v>4</v>
      </c>
      <c r="E18" s="48">
        <v>15</v>
      </c>
      <c r="F18" s="48"/>
      <c r="G18" s="48">
        <v>30</v>
      </c>
      <c r="H18" s="50"/>
      <c r="I18" s="56"/>
      <c r="J18" s="51"/>
      <c r="K18" s="51">
        <v>8</v>
      </c>
      <c r="L18" s="52">
        <f t="shared" si="0"/>
        <v>47</v>
      </c>
      <c r="M18" s="53">
        <f t="shared" si="1"/>
        <v>13</v>
      </c>
      <c r="N18" s="54">
        <f t="shared" si="2"/>
        <v>1</v>
      </c>
      <c r="O18" s="118"/>
      <c r="P18" s="13">
        <f t="shared" si="3"/>
        <v>0.6666666666666666</v>
      </c>
      <c r="Q18" s="119">
        <f t="shared" si="4"/>
        <v>2.12</v>
      </c>
      <c r="R18" s="119">
        <f t="shared" si="5"/>
        <v>1.88</v>
      </c>
      <c r="S18" s="119">
        <f t="shared" si="6"/>
        <v>2.453333333333333</v>
      </c>
      <c r="T18" s="119"/>
      <c r="U18" s="119"/>
      <c r="W18" s="121">
        <v>45</v>
      </c>
      <c r="X18" s="121"/>
    </row>
    <row r="19" spans="1:24" s="120" customFormat="1" ht="15" customHeight="1">
      <c r="A19" s="46">
        <v>6</v>
      </c>
      <c r="B19" s="47" t="s">
        <v>29</v>
      </c>
      <c r="C19" s="48" t="s">
        <v>0</v>
      </c>
      <c r="D19" s="49">
        <v>4</v>
      </c>
      <c r="E19" s="48">
        <v>15</v>
      </c>
      <c r="F19" s="48"/>
      <c r="G19" s="48"/>
      <c r="H19" s="50">
        <v>30</v>
      </c>
      <c r="I19" s="56"/>
      <c r="J19" s="51"/>
      <c r="K19" s="51">
        <v>8</v>
      </c>
      <c r="L19" s="52">
        <f t="shared" si="0"/>
        <v>47</v>
      </c>
      <c r="M19" s="53">
        <f t="shared" si="1"/>
        <v>13</v>
      </c>
      <c r="N19" s="54">
        <f t="shared" si="2"/>
        <v>1</v>
      </c>
      <c r="O19" s="118"/>
      <c r="P19" s="13">
        <f t="shared" si="3"/>
        <v>0.6666666666666666</v>
      </c>
      <c r="Q19" s="119">
        <f t="shared" si="4"/>
        <v>2.12</v>
      </c>
      <c r="R19" s="119">
        <f t="shared" si="5"/>
        <v>1.88</v>
      </c>
      <c r="S19" s="119">
        <f t="shared" si="6"/>
        <v>2.453333333333333</v>
      </c>
      <c r="T19" s="119"/>
      <c r="U19" s="119"/>
      <c r="W19" s="121">
        <v>45</v>
      </c>
      <c r="X19" s="121"/>
    </row>
    <row r="20" spans="1:24" s="120" customFormat="1" ht="15" customHeight="1">
      <c r="A20" s="46">
        <v>7</v>
      </c>
      <c r="B20" s="47" t="s">
        <v>22</v>
      </c>
      <c r="C20" s="48" t="s">
        <v>0</v>
      </c>
      <c r="D20" s="49">
        <v>4</v>
      </c>
      <c r="E20" s="48">
        <v>15</v>
      </c>
      <c r="F20" s="48"/>
      <c r="G20" s="48">
        <v>30</v>
      </c>
      <c r="H20" s="50"/>
      <c r="I20" s="56"/>
      <c r="J20" s="51"/>
      <c r="K20" s="51">
        <v>8</v>
      </c>
      <c r="L20" s="52">
        <f t="shared" si="0"/>
        <v>47</v>
      </c>
      <c r="M20" s="53">
        <f t="shared" si="1"/>
        <v>13</v>
      </c>
      <c r="N20" s="54">
        <f t="shared" si="2"/>
        <v>1</v>
      </c>
      <c r="O20" s="118"/>
      <c r="P20" s="13">
        <f t="shared" si="3"/>
        <v>0.6666666666666666</v>
      </c>
      <c r="Q20" s="119">
        <f t="shared" si="4"/>
        <v>2.12</v>
      </c>
      <c r="R20" s="119">
        <f t="shared" si="5"/>
        <v>1.88</v>
      </c>
      <c r="S20" s="119">
        <f t="shared" si="6"/>
        <v>2.453333333333333</v>
      </c>
      <c r="T20" s="119"/>
      <c r="U20" s="119"/>
      <c r="W20" s="121">
        <v>45</v>
      </c>
      <c r="X20" s="121"/>
    </row>
    <row r="21" spans="1:24" s="120" customFormat="1" ht="15" customHeight="1">
      <c r="A21" s="46">
        <v>8</v>
      </c>
      <c r="B21" s="47" t="s">
        <v>66</v>
      </c>
      <c r="C21" s="48" t="s">
        <v>0</v>
      </c>
      <c r="D21" s="49">
        <v>2</v>
      </c>
      <c r="E21" s="48">
        <v>30</v>
      </c>
      <c r="F21" s="48"/>
      <c r="G21" s="48"/>
      <c r="H21" s="50"/>
      <c r="I21" s="56"/>
      <c r="J21" s="51"/>
      <c r="K21" s="51">
        <v>4</v>
      </c>
      <c r="L21" s="52">
        <f t="shared" si="0"/>
        <v>16</v>
      </c>
      <c r="M21" s="53">
        <f t="shared" si="1"/>
        <v>26</v>
      </c>
      <c r="N21" s="54">
        <v>1</v>
      </c>
      <c r="O21" s="118"/>
      <c r="P21" s="13">
        <f t="shared" si="3"/>
        <v>0</v>
      </c>
      <c r="Q21" s="119">
        <f t="shared" si="4"/>
        <v>1.36</v>
      </c>
      <c r="R21" s="119">
        <f t="shared" si="5"/>
        <v>0.6399999999999999</v>
      </c>
      <c r="S21" s="119">
        <f t="shared" si="6"/>
        <v>0</v>
      </c>
      <c r="T21" s="119">
        <v>2</v>
      </c>
      <c r="U21" s="119">
        <v>2</v>
      </c>
      <c r="W21" s="121">
        <v>30</v>
      </c>
      <c r="X21" s="121"/>
    </row>
    <row r="22" spans="1:24" s="120" customFormat="1" ht="15" customHeight="1">
      <c r="A22" s="46">
        <v>9</v>
      </c>
      <c r="B22" s="47" t="s">
        <v>31</v>
      </c>
      <c r="C22" s="48" t="s">
        <v>0</v>
      </c>
      <c r="D22" s="49">
        <v>2</v>
      </c>
      <c r="E22" s="48"/>
      <c r="F22" s="48">
        <v>30</v>
      </c>
      <c r="G22" s="48"/>
      <c r="H22" s="50"/>
      <c r="I22" s="56"/>
      <c r="J22" s="51"/>
      <c r="K22" s="51">
        <v>4</v>
      </c>
      <c r="L22" s="52">
        <f t="shared" si="0"/>
        <v>16</v>
      </c>
      <c r="M22" s="53">
        <v>0</v>
      </c>
      <c r="N22" s="54">
        <f t="shared" si="2"/>
        <v>0</v>
      </c>
      <c r="O22" s="118"/>
      <c r="P22" s="13">
        <f t="shared" si="3"/>
        <v>1</v>
      </c>
      <c r="Q22" s="119">
        <f t="shared" si="4"/>
        <v>1.36</v>
      </c>
      <c r="R22" s="119">
        <f t="shared" si="5"/>
        <v>0.6399999999999999</v>
      </c>
      <c r="S22" s="119">
        <f t="shared" si="6"/>
        <v>1.84</v>
      </c>
      <c r="T22" s="119">
        <v>2</v>
      </c>
      <c r="U22" s="119">
        <v>2</v>
      </c>
      <c r="W22" s="121">
        <v>30</v>
      </c>
      <c r="X22" s="121"/>
    </row>
    <row r="23" spans="1:24" s="120" customFormat="1" ht="15" customHeight="1">
      <c r="A23" s="57">
        <v>10</v>
      </c>
      <c r="B23" s="58" t="s">
        <v>17</v>
      </c>
      <c r="C23" s="59" t="s">
        <v>0</v>
      </c>
      <c r="D23" s="60">
        <v>0</v>
      </c>
      <c r="E23" s="59"/>
      <c r="F23" s="59">
        <v>30</v>
      </c>
      <c r="G23" s="59">
        <v>0</v>
      </c>
      <c r="H23" s="61"/>
      <c r="I23" s="62"/>
      <c r="J23" s="51"/>
      <c r="K23" s="51"/>
      <c r="L23" s="52"/>
      <c r="M23" s="53"/>
      <c r="N23" s="54">
        <v>0</v>
      </c>
      <c r="O23" s="118"/>
      <c r="P23" s="13"/>
      <c r="Q23" s="119"/>
      <c r="R23" s="119"/>
      <c r="S23" s="119"/>
      <c r="T23" s="119"/>
      <c r="U23" s="119"/>
      <c r="W23" s="121">
        <v>30</v>
      </c>
      <c r="X23" s="121"/>
    </row>
    <row r="24" spans="1:24" s="120" customFormat="1" ht="15" customHeight="1">
      <c r="A24" s="52"/>
      <c r="B24" s="63" t="str">
        <f>CONCATENATE("Semestr 1, razem godz. zajęć:   ",SUM(E24:J24))</f>
        <v>Semestr 1, razem godz. zajęć:   405</v>
      </c>
      <c r="C24" s="64"/>
      <c r="D24" s="65">
        <f aca="true" t="shared" si="7" ref="D24:J24">SUM(D14:D23)</f>
        <v>32</v>
      </c>
      <c r="E24" s="65">
        <f t="shared" si="7"/>
        <v>135</v>
      </c>
      <c r="F24" s="65">
        <f t="shared" si="7"/>
        <v>60</v>
      </c>
      <c r="G24" s="65">
        <f t="shared" si="7"/>
        <v>180</v>
      </c>
      <c r="H24" s="65">
        <f t="shared" si="7"/>
        <v>30</v>
      </c>
      <c r="I24" s="65">
        <f t="shared" si="7"/>
        <v>0</v>
      </c>
      <c r="J24" s="65">
        <f t="shared" si="7"/>
        <v>0</v>
      </c>
      <c r="K24" s="33">
        <f>SUM(K14:K23)</f>
        <v>64</v>
      </c>
      <c r="L24" s="33">
        <f>SUM(L14:L23)</f>
        <v>361</v>
      </c>
      <c r="M24" s="33">
        <f>SUM(M14:M23)</f>
        <v>117</v>
      </c>
      <c r="N24" s="33">
        <f>SUM(N14:N23)</f>
        <v>8</v>
      </c>
      <c r="O24" s="122"/>
      <c r="P24" s="13"/>
      <c r="Q24" s="119"/>
      <c r="R24" s="119"/>
      <c r="S24" s="119"/>
      <c r="T24" s="119"/>
      <c r="U24" s="119"/>
      <c r="W24" s="121"/>
      <c r="X24" s="121"/>
    </row>
    <row r="25" spans="1:24" s="120" customFormat="1" ht="15" customHeight="1">
      <c r="A25" s="66" t="s">
        <v>5</v>
      </c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9"/>
      <c r="M25" s="53"/>
      <c r="N25" s="54"/>
      <c r="O25" s="118"/>
      <c r="P25" s="13"/>
      <c r="Q25" s="119"/>
      <c r="R25" s="119"/>
      <c r="S25" s="119"/>
      <c r="T25" s="119"/>
      <c r="U25" s="119"/>
      <c r="W25" s="121"/>
      <c r="X25" s="121"/>
    </row>
    <row r="26" spans="1:24" s="120" customFormat="1" ht="15" customHeight="1">
      <c r="A26" s="70"/>
      <c r="B26" s="66" t="s">
        <v>25</v>
      </c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53"/>
      <c r="N26" s="54"/>
      <c r="O26" s="118"/>
      <c r="P26" s="13"/>
      <c r="Q26" s="119"/>
      <c r="R26" s="119"/>
      <c r="S26" s="119"/>
      <c r="T26" s="119"/>
      <c r="U26" s="119"/>
      <c r="W26" s="121"/>
      <c r="X26" s="121"/>
    </row>
    <row r="27" spans="1:24" s="120" customFormat="1" ht="15" customHeight="1">
      <c r="A27" s="71">
        <v>1</v>
      </c>
      <c r="B27" s="72" t="s">
        <v>21</v>
      </c>
      <c r="C27" s="73" t="s">
        <v>0</v>
      </c>
      <c r="D27" s="65">
        <v>2</v>
      </c>
      <c r="E27" s="73"/>
      <c r="F27" s="74"/>
      <c r="G27" s="73"/>
      <c r="H27" s="73"/>
      <c r="I27" s="73"/>
      <c r="J27" s="75">
        <v>30</v>
      </c>
      <c r="K27" s="75">
        <v>4</v>
      </c>
      <c r="L27" s="52">
        <f>D27*25-(E27+F27+G27+H27+I27+J27+K27)</f>
        <v>16</v>
      </c>
      <c r="M27" s="53">
        <v>26</v>
      </c>
      <c r="N27" s="54">
        <f t="shared" si="2"/>
        <v>2</v>
      </c>
      <c r="O27" s="118"/>
      <c r="P27" s="13">
        <f t="shared" si="3"/>
        <v>1</v>
      </c>
      <c r="Q27" s="119">
        <f>SUM(E27:K27)/25</f>
        <v>1.36</v>
      </c>
      <c r="R27" s="119">
        <f t="shared" si="5"/>
        <v>0.6399999999999999</v>
      </c>
      <c r="S27" s="119">
        <f t="shared" si="6"/>
        <v>1.84</v>
      </c>
      <c r="T27" s="119"/>
      <c r="U27" s="119"/>
      <c r="W27" s="121">
        <v>30</v>
      </c>
      <c r="X27" s="121"/>
    </row>
    <row r="28" spans="1:24" s="120" customFormat="1" ht="15" customHeight="1">
      <c r="A28" s="71">
        <v>2</v>
      </c>
      <c r="B28" s="47" t="s">
        <v>31</v>
      </c>
      <c r="C28" s="73" t="s">
        <v>0</v>
      </c>
      <c r="D28" s="65">
        <v>2</v>
      </c>
      <c r="E28" s="73"/>
      <c r="F28" s="73">
        <v>30</v>
      </c>
      <c r="G28" s="73"/>
      <c r="H28" s="73"/>
      <c r="I28" s="73"/>
      <c r="J28" s="75"/>
      <c r="K28" s="75">
        <v>4</v>
      </c>
      <c r="L28" s="52">
        <f>D28*25-(E28+F28+G28+H28+I28+J28+K28)</f>
        <v>16</v>
      </c>
      <c r="M28" s="53">
        <v>0</v>
      </c>
      <c r="N28" s="54">
        <f t="shared" si="2"/>
        <v>0</v>
      </c>
      <c r="O28" s="118"/>
      <c r="P28" s="13">
        <f t="shared" si="3"/>
        <v>1</v>
      </c>
      <c r="Q28" s="119">
        <f t="shared" si="4"/>
        <v>1.36</v>
      </c>
      <c r="R28" s="119">
        <f t="shared" si="5"/>
        <v>0.6399999999999999</v>
      </c>
      <c r="S28" s="119">
        <f t="shared" si="6"/>
        <v>1.84</v>
      </c>
      <c r="T28" s="119">
        <v>2</v>
      </c>
      <c r="U28" s="119">
        <v>2</v>
      </c>
      <c r="W28" s="121">
        <v>30</v>
      </c>
      <c r="X28" s="121"/>
    </row>
    <row r="29" spans="1:24" s="123" customFormat="1" ht="15" customHeight="1">
      <c r="A29" s="76"/>
      <c r="B29" s="76" t="s">
        <v>28</v>
      </c>
      <c r="C29" s="77"/>
      <c r="D29" s="78"/>
      <c r="E29" s="79"/>
      <c r="F29" s="79"/>
      <c r="G29" s="79"/>
      <c r="H29" s="79"/>
      <c r="I29" s="79"/>
      <c r="J29" s="80"/>
      <c r="K29" s="81"/>
      <c r="L29" s="52"/>
      <c r="M29" s="53"/>
      <c r="N29" s="54"/>
      <c r="O29" s="118"/>
      <c r="P29" s="13"/>
      <c r="Q29" s="119"/>
      <c r="R29" s="119"/>
      <c r="S29" s="119"/>
      <c r="T29" s="119"/>
      <c r="U29" s="119"/>
      <c r="W29" s="124"/>
      <c r="X29" s="124"/>
    </row>
    <row r="30" spans="1:24" s="123" customFormat="1" ht="15" customHeight="1">
      <c r="A30" s="55">
        <v>3</v>
      </c>
      <c r="B30" s="82" t="s">
        <v>67</v>
      </c>
      <c r="C30" s="48" t="s">
        <v>2</v>
      </c>
      <c r="D30" s="83">
        <v>4</v>
      </c>
      <c r="E30" s="55">
        <v>15</v>
      </c>
      <c r="F30" s="55"/>
      <c r="G30" s="55">
        <v>30</v>
      </c>
      <c r="H30" s="71"/>
      <c r="I30" s="71"/>
      <c r="J30" s="84"/>
      <c r="K30" s="84">
        <v>8</v>
      </c>
      <c r="L30" s="52">
        <f aca="true" t="shared" si="8" ref="L30:L36">D30*25-(E30+F30+G30+H30+I30+J30+K30)</f>
        <v>47</v>
      </c>
      <c r="M30" s="53">
        <f t="shared" si="1"/>
        <v>13</v>
      </c>
      <c r="N30" s="54">
        <f t="shared" si="2"/>
        <v>1</v>
      </c>
      <c r="O30" s="118"/>
      <c r="P30" s="13">
        <f t="shared" si="3"/>
        <v>0.6666666666666666</v>
      </c>
      <c r="Q30" s="119">
        <f t="shared" si="4"/>
        <v>2.12</v>
      </c>
      <c r="R30" s="119">
        <f t="shared" si="5"/>
        <v>1.88</v>
      </c>
      <c r="S30" s="119">
        <f t="shared" si="6"/>
        <v>2.453333333333333</v>
      </c>
      <c r="T30" s="119">
        <v>4</v>
      </c>
      <c r="U30" s="119"/>
      <c r="W30" s="124">
        <v>45</v>
      </c>
      <c r="X30" s="124"/>
    </row>
    <row r="31" spans="1:24" s="123" customFormat="1" ht="15" customHeight="1">
      <c r="A31" s="55">
        <v>4</v>
      </c>
      <c r="B31" s="85" t="s">
        <v>68</v>
      </c>
      <c r="C31" s="48" t="s">
        <v>2</v>
      </c>
      <c r="D31" s="83">
        <v>4</v>
      </c>
      <c r="E31" s="55">
        <v>15</v>
      </c>
      <c r="F31" s="55"/>
      <c r="G31" s="55">
        <v>30</v>
      </c>
      <c r="H31" s="71"/>
      <c r="I31" s="71"/>
      <c r="J31" s="84"/>
      <c r="K31" s="84">
        <v>8</v>
      </c>
      <c r="L31" s="52">
        <f t="shared" si="8"/>
        <v>47</v>
      </c>
      <c r="M31" s="53">
        <f t="shared" si="1"/>
        <v>13</v>
      </c>
      <c r="N31" s="54">
        <f t="shared" si="2"/>
        <v>1</v>
      </c>
      <c r="O31" s="118"/>
      <c r="P31" s="13">
        <f t="shared" si="3"/>
        <v>0.6666666666666666</v>
      </c>
      <c r="Q31" s="119">
        <f t="shared" si="4"/>
        <v>2.12</v>
      </c>
      <c r="R31" s="119">
        <f t="shared" si="5"/>
        <v>1.88</v>
      </c>
      <c r="S31" s="119">
        <f t="shared" si="6"/>
        <v>2.453333333333333</v>
      </c>
      <c r="T31" s="119">
        <v>4</v>
      </c>
      <c r="U31" s="119"/>
      <c r="W31" s="124"/>
      <c r="X31" s="124">
        <v>45</v>
      </c>
    </row>
    <row r="32" spans="1:24" s="123" customFormat="1" ht="15" customHeight="1">
      <c r="A32" s="55">
        <v>5</v>
      </c>
      <c r="B32" s="86" t="s">
        <v>69</v>
      </c>
      <c r="C32" s="48" t="s">
        <v>2</v>
      </c>
      <c r="D32" s="83">
        <v>4</v>
      </c>
      <c r="E32" s="55">
        <v>15</v>
      </c>
      <c r="F32" s="55"/>
      <c r="G32" s="55">
        <v>30</v>
      </c>
      <c r="H32" s="71"/>
      <c r="I32" s="71"/>
      <c r="J32" s="84"/>
      <c r="K32" s="84">
        <v>8</v>
      </c>
      <c r="L32" s="52">
        <f t="shared" si="8"/>
        <v>47</v>
      </c>
      <c r="M32" s="53">
        <f t="shared" si="1"/>
        <v>13</v>
      </c>
      <c r="N32" s="54">
        <f t="shared" si="2"/>
        <v>1</v>
      </c>
      <c r="O32" s="118"/>
      <c r="P32" s="13">
        <f t="shared" si="3"/>
        <v>0.6666666666666666</v>
      </c>
      <c r="Q32" s="119">
        <f t="shared" si="4"/>
        <v>2.12</v>
      </c>
      <c r="R32" s="119">
        <f t="shared" si="5"/>
        <v>1.88</v>
      </c>
      <c r="S32" s="119">
        <f t="shared" si="6"/>
        <v>2.453333333333333</v>
      </c>
      <c r="T32" s="119">
        <v>4</v>
      </c>
      <c r="U32" s="119"/>
      <c r="W32" s="124">
        <v>45</v>
      </c>
      <c r="X32" s="124"/>
    </row>
    <row r="33" spans="1:24" s="123" customFormat="1" ht="15" customHeight="1">
      <c r="A33" s="55">
        <v>6</v>
      </c>
      <c r="B33" s="87" t="s">
        <v>70</v>
      </c>
      <c r="C33" s="48" t="s">
        <v>0</v>
      </c>
      <c r="D33" s="83">
        <v>4</v>
      </c>
      <c r="E33" s="55">
        <v>15</v>
      </c>
      <c r="F33" s="55"/>
      <c r="G33" s="55">
        <v>30</v>
      </c>
      <c r="H33" s="71"/>
      <c r="I33" s="71"/>
      <c r="J33" s="84"/>
      <c r="K33" s="84">
        <v>8</v>
      </c>
      <c r="L33" s="52">
        <f t="shared" si="8"/>
        <v>47</v>
      </c>
      <c r="M33" s="53">
        <f t="shared" si="1"/>
        <v>13</v>
      </c>
      <c r="N33" s="54">
        <f t="shared" si="2"/>
        <v>1</v>
      </c>
      <c r="O33" s="118"/>
      <c r="P33" s="13">
        <f t="shared" si="3"/>
        <v>0.6666666666666666</v>
      </c>
      <c r="Q33" s="119">
        <f t="shared" si="4"/>
        <v>2.12</v>
      </c>
      <c r="R33" s="119">
        <f t="shared" si="5"/>
        <v>1.88</v>
      </c>
      <c r="S33" s="119">
        <f t="shared" si="6"/>
        <v>2.453333333333333</v>
      </c>
      <c r="T33" s="119">
        <v>4</v>
      </c>
      <c r="U33" s="119"/>
      <c r="W33" s="124">
        <v>45</v>
      </c>
      <c r="X33" s="124"/>
    </row>
    <row r="34" spans="1:24" s="123" customFormat="1" ht="15" customHeight="1">
      <c r="A34" s="55">
        <v>7</v>
      </c>
      <c r="B34" s="87" t="s">
        <v>71</v>
      </c>
      <c r="C34" s="48" t="s">
        <v>0</v>
      </c>
      <c r="D34" s="83">
        <v>4</v>
      </c>
      <c r="E34" s="55">
        <v>15</v>
      </c>
      <c r="F34" s="55"/>
      <c r="G34" s="55">
        <v>30</v>
      </c>
      <c r="H34" s="71"/>
      <c r="I34" s="71"/>
      <c r="J34" s="84"/>
      <c r="K34" s="84">
        <v>8</v>
      </c>
      <c r="L34" s="52">
        <f t="shared" si="8"/>
        <v>47</v>
      </c>
      <c r="M34" s="53">
        <f t="shared" si="1"/>
        <v>13</v>
      </c>
      <c r="N34" s="54">
        <f t="shared" si="2"/>
        <v>1</v>
      </c>
      <c r="O34" s="118"/>
      <c r="P34" s="13">
        <f t="shared" si="3"/>
        <v>0.6666666666666666</v>
      </c>
      <c r="Q34" s="119">
        <f t="shared" si="4"/>
        <v>2.12</v>
      </c>
      <c r="R34" s="119">
        <f t="shared" si="5"/>
        <v>1.88</v>
      </c>
      <c r="S34" s="119">
        <f t="shared" si="6"/>
        <v>2.453333333333333</v>
      </c>
      <c r="T34" s="119">
        <v>4</v>
      </c>
      <c r="U34" s="119"/>
      <c r="W34" s="124">
        <v>45</v>
      </c>
      <c r="X34" s="124"/>
    </row>
    <row r="35" spans="1:24" s="123" customFormat="1" ht="15" customHeight="1">
      <c r="A35" s="55">
        <v>8</v>
      </c>
      <c r="B35" s="87" t="s">
        <v>72</v>
      </c>
      <c r="C35" s="48" t="s">
        <v>0</v>
      </c>
      <c r="D35" s="83">
        <v>4</v>
      </c>
      <c r="E35" s="55">
        <v>15</v>
      </c>
      <c r="F35" s="55"/>
      <c r="G35" s="55">
        <v>30</v>
      </c>
      <c r="H35" s="71"/>
      <c r="I35" s="71"/>
      <c r="J35" s="84"/>
      <c r="K35" s="84">
        <v>8</v>
      </c>
      <c r="L35" s="52">
        <f t="shared" si="8"/>
        <v>47</v>
      </c>
      <c r="M35" s="53">
        <f t="shared" si="1"/>
        <v>13</v>
      </c>
      <c r="N35" s="54">
        <f t="shared" si="2"/>
        <v>1</v>
      </c>
      <c r="O35" s="118"/>
      <c r="P35" s="13">
        <f t="shared" si="3"/>
        <v>0.6666666666666666</v>
      </c>
      <c r="Q35" s="119">
        <f t="shared" si="4"/>
        <v>2.12</v>
      </c>
      <c r="R35" s="119">
        <f t="shared" si="5"/>
        <v>1.88</v>
      </c>
      <c r="S35" s="119">
        <f t="shared" si="6"/>
        <v>2.453333333333333</v>
      </c>
      <c r="T35" s="119">
        <v>4</v>
      </c>
      <c r="U35" s="119"/>
      <c r="W35" s="124"/>
      <c r="X35" s="124">
        <v>45</v>
      </c>
    </row>
    <row r="36" spans="1:24" s="123" customFormat="1" ht="15" customHeight="1">
      <c r="A36" s="55">
        <v>9</v>
      </c>
      <c r="B36" s="87" t="s">
        <v>74</v>
      </c>
      <c r="C36" s="48" t="s">
        <v>0</v>
      </c>
      <c r="D36" s="83">
        <v>4</v>
      </c>
      <c r="E36" s="55"/>
      <c r="F36" s="55"/>
      <c r="G36" s="55"/>
      <c r="H36" s="71"/>
      <c r="I36" s="71">
        <v>60</v>
      </c>
      <c r="J36" s="84"/>
      <c r="K36" s="84">
        <v>4</v>
      </c>
      <c r="L36" s="52">
        <f t="shared" si="8"/>
        <v>36</v>
      </c>
      <c r="M36" s="53">
        <v>0</v>
      </c>
      <c r="N36" s="54">
        <f t="shared" si="2"/>
        <v>0</v>
      </c>
      <c r="O36" s="118"/>
      <c r="P36" s="13">
        <f t="shared" si="3"/>
        <v>1</v>
      </c>
      <c r="Q36" s="119">
        <f t="shared" si="4"/>
        <v>2.56</v>
      </c>
      <c r="R36" s="119">
        <f t="shared" si="5"/>
        <v>1.44</v>
      </c>
      <c r="S36" s="119">
        <f t="shared" si="6"/>
        <v>3.84</v>
      </c>
      <c r="T36" s="119">
        <v>4</v>
      </c>
      <c r="U36" s="119"/>
      <c r="W36" s="124">
        <v>30</v>
      </c>
      <c r="X36" s="124"/>
    </row>
    <row r="37" spans="1:24" s="123" customFormat="1" ht="15" customHeight="1">
      <c r="A37" s="55"/>
      <c r="B37" s="87"/>
      <c r="C37" s="48"/>
      <c r="D37" s="83"/>
      <c r="E37" s="55"/>
      <c r="F37" s="55"/>
      <c r="G37" s="55"/>
      <c r="H37" s="71"/>
      <c r="I37" s="71"/>
      <c r="J37" s="84"/>
      <c r="K37" s="84"/>
      <c r="L37" s="52"/>
      <c r="M37" s="53"/>
      <c r="N37" s="54"/>
      <c r="O37" s="118"/>
      <c r="P37" s="119"/>
      <c r="Q37" s="119"/>
      <c r="R37" s="119"/>
      <c r="S37" s="119"/>
      <c r="T37" s="119"/>
      <c r="U37" s="119"/>
      <c r="W37" s="124">
        <v>30</v>
      </c>
      <c r="X37" s="124"/>
    </row>
    <row r="38" spans="1:24" s="123" customFormat="1" ht="15" customHeight="1">
      <c r="A38" s="55"/>
      <c r="B38" s="88" t="str">
        <f>CONCATENATE("Semestr 2, razem godz. zajęć:   ",SUM(E38:J38))</f>
        <v>Semestr 2, razem godz. zajęć:   390</v>
      </c>
      <c r="C38" s="89"/>
      <c r="D38" s="83">
        <f aca="true" t="shared" si="9" ref="D38:N38">SUM(D30:D37)+D27+D28</f>
        <v>32</v>
      </c>
      <c r="E38" s="83">
        <f t="shared" si="9"/>
        <v>90</v>
      </c>
      <c r="F38" s="83">
        <f t="shared" si="9"/>
        <v>30</v>
      </c>
      <c r="G38" s="83">
        <f t="shared" si="9"/>
        <v>180</v>
      </c>
      <c r="H38" s="83">
        <f t="shared" si="9"/>
        <v>0</v>
      </c>
      <c r="I38" s="90">
        <f t="shared" si="9"/>
        <v>60</v>
      </c>
      <c r="J38" s="91">
        <f t="shared" si="9"/>
        <v>30</v>
      </c>
      <c r="K38" s="91">
        <f t="shared" si="9"/>
        <v>60</v>
      </c>
      <c r="L38" s="91">
        <f t="shared" si="9"/>
        <v>350</v>
      </c>
      <c r="M38" s="91">
        <f t="shared" si="9"/>
        <v>104</v>
      </c>
      <c r="N38" s="65">
        <f t="shared" si="9"/>
        <v>8</v>
      </c>
      <c r="O38" s="125"/>
      <c r="P38" s="13"/>
      <c r="Q38" s="119"/>
      <c r="R38" s="119"/>
      <c r="S38" s="119"/>
      <c r="T38" s="119"/>
      <c r="U38" s="119"/>
      <c r="W38" s="124"/>
      <c r="X38" s="124"/>
    </row>
    <row r="39" spans="1:24" s="123" customFormat="1" ht="15" customHeight="1">
      <c r="A39" s="76"/>
      <c r="B39" s="76" t="s">
        <v>27</v>
      </c>
      <c r="C39" s="77"/>
      <c r="D39" s="78"/>
      <c r="E39" s="79"/>
      <c r="F39" s="79"/>
      <c r="G39" s="79"/>
      <c r="H39" s="79"/>
      <c r="I39" s="79"/>
      <c r="J39" s="81"/>
      <c r="K39" s="81"/>
      <c r="L39" s="69"/>
      <c r="M39" s="53"/>
      <c r="N39" s="54"/>
      <c r="O39" s="118"/>
      <c r="P39" s="13"/>
      <c r="Q39" s="119"/>
      <c r="R39" s="119"/>
      <c r="S39" s="119"/>
      <c r="T39" s="119"/>
      <c r="U39" s="119"/>
      <c r="W39" s="124"/>
      <c r="X39" s="124"/>
    </row>
    <row r="40" spans="1:24" s="123" customFormat="1" ht="15" customHeight="1">
      <c r="A40" s="55">
        <v>3</v>
      </c>
      <c r="B40" s="82" t="s">
        <v>75</v>
      </c>
      <c r="C40" s="48" t="s">
        <v>2</v>
      </c>
      <c r="D40" s="83">
        <v>4</v>
      </c>
      <c r="E40" s="55">
        <v>15</v>
      </c>
      <c r="F40" s="55"/>
      <c r="G40" s="55">
        <v>30</v>
      </c>
      <c r="H40" s="71"/>
      <c r="I40" s="71"/>
      <c r="J40" s="84"/>
      <c r="K40" s="84">
        <v>8</v>
      </c>
      <c r="L40" s="52">
        <f>D40*25-(E40+F40+G40+H40+I40+J40+K40)</f>
        <v>47</v>
      </c>
      <c r="M40" s="53">
        <f t="shared" si="1"/>
        <v>13</v>
      </c>
      <c r="N40" s="54">
        <f t="shared" si="2"/>
        <v>1</v>
      </c>
      <c r="O40" s="118"/>
      <c r="P40" s="13">
        <f t="shared" si="3"/>
        <v>0.6666666666666666</v>
      </c>
      <c r="Q40" s="119">
        <f t="shared" si="4"/>
        <v>2.12</v>
      </c>
      <c r="R40" s="119">
        <f t="shared" si="5"/>
        <v>1.88</v>
      </c>
      <c r="S40" s="119">
        <f t="shared" si="6"/>
        <v>2.453333333333333</v>
      </c>
      <c r="T40" s="119">
        <v>4</v>
      </c>
      <c r="U40" s="119"/>
      <c r="W40" s="124">
        <v>45</v>
      </c>
      <c r="X40" s="124"/>
    </row>
    <row r="41" spans="1:24" s="123" customFormat="1" ht="15" customHeight="1">
      <c r="A41" s="55">
        <v>4</v>
      </c>
      <c r="B41" s="85" t="s">
        <v>76</v>
      </c>
      <c r="C41" s="48" t="s">
        <v>2</v>
      </c>
      <c r="D41" s="83">
        <v>4</v>
      </c>
      <c r="E41" s="55">
        <v>15</v>
      </c>
      <c r="F41" s="55"/>
      <c r="G41" s="55">
        <v>30</v>
      </c>
      <c r="H41" s="71"/>
      <c r="I41" s="71"/>
      <c r="J41" s="84"/>
      <c r="K41" s="84">
        <v>8</v>
      </c>
      <c r="L41" s="52">
        <f aca="true" t="shared" si="10" ref="L41:L46">D41*25-(E41+F41+G41+H41+I41+J41+K41)</f>
        <v>47</v>
      </c>
      <c r="M41" s="53">
        <f t="shared" si="1"/>
        <v>13</v>
      </c>
      <c r="N41" s="54">
        <f t="shared" si="2"/>
        <v>1</v>
      </c>
      <c r="O41" s="118"/>
      <c r="P41" s="13">
        <f t="shared" si="3"/>
        <v>0.6666666666666666</v>
      </c>
      <c r="Q41" s="119">
        <f t="shared" si="4"/>
        <v>2.12</v>
      </c>
      <c r="R41" s="119">
        <f t="shared" si="5"/>
        <v>1.88</v>
      </c>
      <c r="S41" s="119">
        <f t="shared" si="6"/>
        <v>2.453333333333333</v>
      </c>
      <c r="T41" s="119">
        <v>4</v>
      </c>
      <c r="U41" s="119"/>
      <c r="W41" s="124">
        <v>45</v>
      </c>
      <c r="X41" s="124"/>
    </row>
    <row r="42" spans="1:24" s="123" customFormat="1" ht="15" customHeight="1">
      <c r="A42" s="55">
        <v>5</v>
      </c>
      <c r="B42" s="86" t="s">
        <v>77</v>
      </c>
      <c r="C42" s="48" t="s">
        <v>2</v>
      </c>
      <c r="D42" s="83">
        <v>4</v>
      </c>
      <c r="E42" s="55">
        <v>15</v>
      </c>
      <c r="F42" s="55"/>
      <c r="G42" s="55">
        <v>30</v>
      </c>
      <c r="H42" s="71"/>
      <c r="I42" s="71"/>
      <c r="J42" s="84"/>
      <c r="K42" s="84">
        <v>8</v>
      </c>
      <c r="L42" s="52">
        <f t="shared" si="10"/>
        <v>47</v>
      </c>
      <c r="M42" s="53">
        <f t="shared" si="1"/>
        <v>13</v>
      </c>
      <c r="N42" s="54">
        <f t="shared" si="2"/>
        <v>1</v>
      </c>
      <c r="O42" s="118"/>
      <c r="P42" s="13">
        <f t="shared" si="3"/>
        <v>0.6666666666666666</v>
      </c>
      <c r="Q42" s="119">
        <f t="shared" si="4"/>
        <v>2.12</v>
      </c>
      <c r="R42" s="119">
        <f t="shared" si="5"/>
        <v>1.88</v>
      </c>
      <c r="S42" s="119">
        <f t="shared" si="6"/>
        <v>2.453333333333333</v>
      </c>
      <c r="T42" s="119">
        <v>4</v>
      </c>
      <c r="U42" s="119"/>
      <c r="W42" s="124">
        <v>45</v>
      </c>
      <c r="X42" s="124"/>
    </row>
    <row r="43" spans="1:24" s="123" customFormat="1" ht="15" customHeight="1">
      <c r="A43" s="55">
        <v>6</v>
      </c>
      <c r="B43" s="87" t="s">
        <v>78</v>
      </c>
      <c r="C43" s="48" t="s">
        <v>0</v>
      </c>
      <c r="D43" s="83">
        <v>4</v>
      </c>
      <c r="E43" s="55">
        <v>15</v>
      </c>
      <c r="F43" s="55"/>
      <c r="G43" s="55">
        <v>30</v>
      </c>
      <c r="H43" s="71"/>
      <c r="I43" s="71"/>
      <c r="J43" s="84"/>
      <c r="K43" s="84">
        <v>8</v>
      </c>
      <c r="L43" s="52">
        <f t="shared" si="10"/>
        <v>47</v>
      </c>
      <c r="M43" s="53">
        <f t="shared" si="1"/>
        <v>13</v>
      </c>
      <c r="N43" s="54">
        <f t="shared" si="2"/>
        <v>1</v>
      </c>
      <c r="O43" s="118"/>
      <c r="P43" s="13">
        <f t="shared" si="3"/>
        <v>0.6666666666666666</v>
      </c>
      <c r="Q43" s="119">
        <f t="shared" si="4"/>
        <v>2.12</v>
      </c>
      <c r="R43" s="119">
        <f t="shared" si="5"/>
        <v>1.88</v>
      </c>
      <c r="S43" s="119">
        <f t="shared" si="6"/>
        <v>2.453333333333333</v>
      </c>
      <c r="T43" s="119">
        <v>4</v>
      </c>
      <c r="U43" s="119"/>
      <c r="W43" s="124">
        <v>45</v>
      </c>
      <c r="X43" s="124"/>
    </row>
    <row r="44" spans="1:24" s="123" customFormat="1" ht="15" customHeight="1">
      <c r="A44" s="55">
        <v>7</v>
      </c>
      <c r="B44" s="87" t="s">
        <v>79</v>
      </c>
      <c r="C44" s="48" t="s">
        <v>0</v>
      </c>
      <c r="D44" s="83">
        <v>4</v>
      </c>
      <c r="E44" s="55">
        <v>15</v>
      </c>
      <c r="F44" s="55"/>
      <c r="G44" s="55">
        <v>30</v>
      </c>
      <c r="H44" s="71"/>
      <c r="I44" s="71"/>
      <c r="J44" s="84"/>
      <c r="K44" s="84">
        <v>8</v>
      </c>
      <c r="L44" s="52">
        <f t="shared" si="10"/>
        <v>47</v>
      </c>
      <c r="M44" s="53">
        <f t="shared" si="1"/>
        <v>13</v>
      </c>
      <c r="N44" s="54">
        <f t="shared" si="2"/>
        <v>1</v>
      </c>
      <c r="O44" s="118"/>
      <c r="P44" s="13">
        <f t="shared" si="3"/>
        <v>0.6666666666666666</v>
      </c>
      <c r="Q44" s="119">
        <f t="shared" si="4"/>
        <v>2.12</v>
      </c>
      <c r="R44" s="119">
        <f t="shared" si="5"/>
        <v>1.88</v>
      </c>
      <c r="S44" s="119">
        <f t="shared" si="6"/>
        <v>2.453333333333333</v>
      </c>
      <c r="T44" s="119">
        <v>4</v>
      </c>
      <c r="U44" s="119"/>
      <c r="W44" s="124"/>
      <c r="X44" s="124">
        <v>45</v>
      </c>
    </row>
    <row r="45" spans="1:24" s="123" customFormat="1" ht="15" customHeight="1">
      <c r="A45" s="55">
        <v>8</v>
      </c>
      <c r="B45" s="87" t="s">
        <v>80</v>
      </c>
      <c r="C45" s="48" t="s">
        <v>0</v>
      </c>
      <c r="D45" s="83">
        <v>4</v>
      </c>
      <c r="E45" s="55">
        <v>15</v>
      </c>
      <c r="F45" s="55"/>
      <c r="G45" s="55">
        <v>30</v>
      </c>
      <c r="H45" s="71"/>
      <c r="I45" s="71"/>
      <c r="J45" s="84"/>
      <c r="K45" s="84">
        <v>8</v>
      </c>
      <c r="L45" s="52">
        <f t="shared" si="10"/>
        <v>47</v>
      </c>
      <c r="M45" s="53">
        <f t="shared" si="1"/>
        <v>13</v>
      </c>
      <c r="N45" s="54">
        <f t="shared" si="2"/>
        <v>1</v>
      </c>
      <c r="O45" s="118"/>
      <c r="P45" s="13">
        <f t="shared" si="3"/>
        <v>0.6666666666666666</v>
      </c>
      <c r="Q45" s="119">
        <f t="shared" si="4"/>
        <v>2.12</v>
      </c>
      <c r="R45" s="119">
        <f t="shared" si="5"/>
        <v>1.88</v>
      </c>
      <c r="S45" s="119">
        <f t="shared" si="6"/>
        <v>2.453333333333333</v>
      </c>
      <c r="T45" s="119">
        <v>4</v>
      </c>
      <c r="U45" s="119"/>
      <c r="W45" s="124"/>
      <c r="X45" s="124">
        <v>45</v>
      </c>
    </row>
    <row r="46" spans="1:24" s="123" customFormat="1" ht="15" customHeight="1">
      <c r="A46" s="55">
        <v>9</v>
      </c>
      <c r="B46" s="87" t="s">
        <v>82</v>
      </c>
      <c r="C46" s="48" t="s">
        <v>0</v>
      </c>
      <c r="D46" s="83">
        <v>4</v>
      </c>
      <c r="E46" s="55"/>
      <c r="F46" s="55"/>
      <c r="G46" s="55"/>
      <c r="H46" s="71"/>
      <c r="I46" s="71">
        <v>60</v>
      </c>
      <c r="J46" s="84"/>
      <c r="K46" s="84">
        <v>4</v>
      </c>
      <c r="L46" s="52">
        <f t="shared" si="10"/>
        <v>36</v>
      </c>
      <c r="M46" s="53">
        <v>0</v>
      </c>
      <c r="N46" s="54">
        <f t="shared" si="2"/>
        <v>0</v>
      </c>
      <c r="O46" s="118"/>
      <c r="P46" s="13">
        <f t="shared" si="3"/>
        <v>1</v>
      </c>
      <c r="Q46" s="119">
        <f t="shared" si="4"/>
        <v>2.56</v>
      </c>
      <c r="R46" s="119">
        <f t="shared" si="5"/>
        <v>1.44</v>
      </c>
      <c r="S46" s="119">
        <f t="shared" si="6"/>
        <v>3.84</v>
      </c>
      <c r="T46" s="119">
        <v>4</v>
      </c>
      <c r="U46" s="119"/>
      <c r="W46" s="124">
        <v>30</v>
      </c>
      <c r="X46" s="124">
        <v>30</v>
      </c>
    </row>
    <row r="47" spans="1:24" s="123" customFormat="1" ht="15" customHeight="1">
      <c r="A47" s="55"/>
      <c r="B47" s="87"/>
      <c r="C47" s="48"/>
      <c r="D47" s="83"/>
      <c r="E47" s="55"/>
      <c r="F47" s="55"/>
      <c r="G47" s="55"/>
      <c r="H47" s="71"/>
      <c r="I47" s="71"/>
      <c r="J47" s="84"/>
      <c r="K47" s="84"/>
      <c r="L47" s="52"/>
      <c r="M47" s="53"/>
      <c r="N47" s="54"/>
      <c r="O47" s="118"/>
      <c r="P47" s="119"/>
      <c r="Q47" s="119"/>
      <c r="R47" s="119"/>
      <c r="S47" s="119"/>
      <c r="T47" s="119"/>
      <c r="U47" s="119"/>
      <c r="W47" s="124"/>
      <c r="X47" s="124"/>
    </row>
    <row r="48" spans="1:24" s="123" customFormat="1" ht="15" customHeight="1">
      <c r="A48" s="55"/>
      <c r="B48" s="88" t="str">
        <f>CONCATENATE("Semestr 2, razem godz. zajęć:  ",SUM(E48:J48))</f>
        <v>Semestr 2, razem godz. zajęć:  390</v>
      </c>
      <c r="C48" s="89"/>
      <c r="D48" s="83">
        <f aca="true" t="shared" si="11" ref="D48:N48">SUM(D40:D47)+D27+D28</f>
        <v>32</v>
      </c>
      <c r="E48" s="83">
        <f t="shared" si="11"/>
        <v>90</v>
      </c>
      <c r="F48" s="83">
        <f t="shared" si="11"/>
        <v>30</v>
      </c>
      <c r="G48" s="83">
        <f t="shared" si="11"/>
        <v>180</v>
      </c>
      <c r="H48" s="83">
        <f t="shared" si="11"/>
        <v>0</v>
      </c>
      <c r="I48" s="90">
        <f t="shared" si="11"/>
        <v>60</v>
      </c>
      <c r="J48" s="91">
        <f t="shared" si="11"/>
        <v>30</v>
      </c>
      <c r="K48" s="91">
        <f t="shared" si="11"/>
        <v>60</v>
      </c>
      <c r="L48" s="91">
        <f t="shared" si="11"/>
        <v>350</v>
      </c>
      <c r="M48" s="91">
        <f t="shared" si="11"/>
        <v>104</v>
      </c>
      <c r="N48" s="65">
        <f t="shared" si="11"/>
        <v>8</v>
      </c>
      <c r="O48" s="125"/>
      <c r="P48" s="13"/>
      <c r="Q48" s="119"/>
      <c r="R48" s="119"/>
      <c r="S48" s="119"/>
      <c r="T48" s="119"/>
      <c r="U48" s="119"/>
      <c r="W48" s="124"/>
      <c r="X48" s="124"/>
    </row>
    <row r="49" spans="1:24" s="123" customFormat="1" ht="15" customHeight="1">
      <c r="A49" s="92" t="s">
        <v>6</v>
      </c>
      <c r="B49" s="93"/>
      <c r="C49" s="68"/>
      <c r="D49" s="94"/>
      <c r="E49" s="85"/>
      <c r="F49" s="85"/>
      <c r="G49" s="85"/>
      <c r="H49" s="85"/>
      <c r="I49" s="85"/>
      <c r="J49" s="95"/>
      <c r="K49" s="95"/>
      <c r="L49" s="69"/>
      <c r="M49" s="53"/>
      <c r="N49" s="54"/>
      <c r="O49" s="118"/>
      <c r="P49" s="13"/>
      <c r="Q49" s="119"/>
      <c r="R49" s="119"/>
      <c r="S49" s="119"/>
      <c r="T49" s="119"/>
      <c r="U49" s="119"/>
      <c r="W49" s="124"/>
      <c r="X49" s="124"/>
    </row>
    <row r="50" spans="1:24" s="123" customFormat="1" ht="15" customHeight="1">
      <c r="A50" s="55">
        <v>1</v>
      </c>
      <c r="B50" s="87" t="s">
        <v>4</v>
      </c>
      <c r="C50" s="48" t="s">
        <v>0</v>
      </c>
      <c r="D50" s="83">
        <v>2</v>
      </c>
      <c r="E50" s="55"/>
      <c r="F50" s="55"/>
      <c r="G50" s="55"/>
      <c r="H50" s="71"/>
      <c r="I50" s="71"/>
      <c r="J50" s="96">
        <v>30</v>
      </c>
      <c r="K50" s="96">
        <v>4</v>
      </c>
      <c r="L50" s="52">
        <f>D50*25-(E50+F50+G50+H50+I50+J50+K50)</f>
        <v>16</v>
      </c>
      <c r="M50" s="53">
        <f t="shared" si="1"/>
        <v>13</v>
      </c>
      <c r="N50" s="54">
        <f t="shared" si="2"/>
        <v>1</v>
      </c>
      <c r="O50" s="118"/>
      <c r="P50" s="13">
        <f t="shared" si="3"/>
        <v>1</v>
      </c>
      <c r="Q50" s="119">
        <f t="shared" si="4"/>
        <v>1.36</v>
      </c>
      <c r="R50" s="119">
        <f t="shared" si="5"/>
        <v>0.6399999999999999</v>
      </c>
      <c r="S50" s="119">
        <f t="shared" si="6"/>
        <v>1.84</v>
      </c>
      <c r="T50" s="119"/>
      <c r="U50" s="119"/>
      <c r="W50" s="124">
        <v>30</v>
      </c>
      <c r="X50" s="124"/>
    </row>
    <row r="51" spans="1:24" s="123" customFormat="1" ht="15" customHeight="1">
      <c r="A51" s="55">
        <v>2</v>
      </c>
      <c r="B51" s="87" t="s">
        <v>33</v>
      </c>
      <c r="C51" s="48" t="s">
        <v>0</v>
      </c>
      <c r="D51" s="83">
        <v>15</v>
      </c>
      <c r="E51" s="55"/>
      <c r="F51" s="55"/>
      <c r="G51" s="55"/>
      <c r="H51" s="71"/>
      <c r="I51" s="71"/>
      <c r="J51" s="96"/>
      <c r="K51" s="96">
        <v>125</v>
      </c>
      <c r="L51" s="52">
        <v>450</v>
      </c>
      <c r="M51" s="53">
        <v>125</v>
      </c>
      <c r="N51" s="54">
        <v>5</v>
      </c>
      <c r="O51" s="118"/>
      <c r="P51" s="13"/>
      <c r="Q51" s="119">
        <v>5</v>
      </c>
      <c r="R51" s="119">
        <f t="shared" si="5"/>
        <v>10</v>
      </c>
      <c r="S51" s="119">
        <v>15</v>
      </c>
      <c r="T51" s="119">
        <v>15</v>
      </c>
      <c r="U51" s="119"/>
      <c r="W51" s="124"/>
      <c r="X51" s="124"/>
    </row>
    <row r="52" spans="1:24" s="123" customFormat="1" ht="15" customHeight="1">
      <c r="A52" s="55">
        <v>3</v>
      </c>
      <c r="B52" s="87" t="s">
        <v>26</v>
      </c>
      <c r="C52" s="48" t="s">
        <v>0</v>
      </c>
      <c r="D52" s="83">
        <v>12</v>
      </c>
      <c r="E52" s="55"/>
      <c r="F52" s="55"/>
      <c r="G52" s="55"/>
      <c r="H52" s="71"/>
      <c r="I52" s="71"/>
      <c r="J52" s="96"/>
      <c r="K52" s="96">
        <v>100</v>
      </c>
      <c r="L52" s="52">
        <v>480</v>
      </c>
      <c r="M52" s="53">
        <v>100</v>
      </c>
      <c r="N52" s="54">
        <v>4</v>
      </c>
      <c r="O52" s="118"/>
      <c r="P52" s="13">
        <v>1</v>
      </c>
      <c r="Q52" s="119">
        <v>4</v>
      </c>
      <c r="R52" s="119">
        <f t="shared" si="5"/>
        <v>8</v>
      </c>
      <c r="S52" s="119">
        <v>12</v>
      </c>
      <c r="T52" s="126">
        <v>0</v>
      </c>
      <c r="U52" s="119"/>
      <c r="W52" s="124"/>
      <c r="X52" s="124"/>
    </row>
    <row r="53" spans="1:24" s="123" customFormat="1" ht="15" customHeight="1">
      <c r="A53" s="55">
        <v>4</v>
      </c>
      <c r="B53" s="97" t="s">
        <v>23</v>
      </c>
      <c r="C53" s="48" t="s">
        <v>0</v>
      </c>
      <c r="D53" s="49">
        <v>1</v>
      </c>
      <c r="E53" s="48">
        <v>15</v>
      </c>
      <c r="F53" s="48">
        <v>15</v>
      </c>
      <c r="G53" s="55"/>
      <c r="H53" s="71"/>
      <c r="I53" s="71"/>
      <c r="J53" s="96" t="s">
        <v>40</v>
      </c>
      <c r="K53" s="96">
        <v>4</v>
      </c>
      <c r="L53" s="52">
        <v>0</v>
      </c>
      <c r="M53" s="53">
        <f t="shared" si="1"/>
        <v>13</v>
      </c>
      <c r="N53" s="54">
        <f t="shared" si="2"/>
        <v>1</v>
      </c>
      <c r="O53" s="118"/>
      <c r="P53" s="13">
        <f t="shared" si="3"/>
        <v>0.5</v>
      </c>
      <c r="Q53" s="119">
        <v>1</v>
      </c>
      <c r="R53" s="119">
        <f t="shared" si="5"/>
        <v>0</v>
      </c>
      <c r="S53" s="119">
        <f t="shared" si="6"/>
        <v>0.6</v>
      </c>
      <c r="T53" s="119"/>
      <c r="U53" s="119">
        <v>1</v>
      </c>
      <c r="W53" s="124">
        <v>30</v>
      </c>
      <c r="X53" s="124"/>
    </row>
    <row r="54" spans="1:24" s="123" customFormat="1" ht="15" customHeight="1">
      <c r="A54" s="55">
        <v>5</v>
      </c>
      <c r="B54" s="97" t="s">
        <v>30</v>
      </c>
      <c r="C54" s="48" t="s">
        <v>0</v>
      </c>
      <c r="D54" s="49">
        <v>1</v>
      </c>
      <c r="E54" s="48">
        <v>15</v>
      </c>
      <c r="F54" s="48">
        <v>15</v>
      </c>
      <c r="G54" s="55"/>
      <c r="H54" s="71"/>
      <c r="I54" s="71"/>
      <c r="J54" s="96"/>
      <c r="K54" s="96">
        <v>4</v>
      </c>
      <c r="L54" s="52">
        <v>0</v>
      </c>
      <c r="M54" s="53">
        <f t="shared" si="1"/>
        <v>13</v>
      </c>
      <c r="N54" s="54">
        <f t="shared" si="2"/>
        <v>1</v>
      </c>
      <c r="O54" s="118"/>
      <c r="P54" s="13">
        <f t="shared" si="3"/>
        <v>0.5</v>
      </c>
      <c r="Q54" s="119">
        <v>1</v>
      </c>
      <c r="R54" s="119">
        <f t="shared" si="5"/>
        <v>0</v>
      </c>
      <c r="S54" s="119">
        <f t="shared" si="6"/>
        <v>0.6</v>
      </c>
      <c r="T54" s="119"/>
      <c r="U54" s="119">
        <v>1</v>
      </c>
      <c r="W54" s="124"/>
      <c r="X54" s="124">
        <v>30</v>
      </c>
    </row>
    <row r="55" spans="1:24" s="123" customFormat="1" ht="15" customHeight="1">
      <c r="A55" s="55"/>
      <c r="B55" s="88" t="str">
        <f>CONCATENATE("Semestr 3, razem godz. zajęć: ",SUM(E55:J55))</f>
        <v>Semestr 3, razem godz. zajęć: 90</v>
      </c>
      <c r="C55" s="89">
        <f>COUNTIF(C50:C52,"E")</f>
        <v>0</v>
      </c>
      <c r="D55" s="83">
        <f aca="true" t="shared" si="12" ref="D55:J55">SUM(D50:D54)</f>
        <v>31</v>
      </c>
      <c r="E55" s="83">
        <f t="shared" si="12"/>
        <v>30</v>
      </c>
      <c r="F55" s="83">
        <f t="shared" si="12"/>
        <v>30</v>
      </c>
      <c r="G55" s="83">
        <f t="shared" si="12"/>
        <v>0</v>
      </c>
      <c r="H55" s="83"/>
      <c r="I55" s="83">
        <f t="shared" si="12"/>
        <v>0</v>
      </c>
      <c r="J55" s="90">
        <f t="shared" si="12"/>
        <v>30</v>
      </c>
      <c r="K55" s="33">
        <f>SUM(K50:K54)</f>
        <v>237</v>
      </c>
      <c r="L55" s="33">
        <f>SUM(L50:L54)</f>
        <v>946</v>
      </c>
      <c r="M55" s="33">
        <f>SUM(M50:M54)</f>
        <v>264</v>
      </c>
      <c r="N55" s="33">
        <f>SUM(N50:N54)</f>
        <v>12</v>
      </c>
      <c r="O55" s="122"/>
      <c r="P55" s="13"/>
      <c r="Q55" s="119"/>
      <c r="R55" s="119"/>
      <c r="S55" s="119"/>
      <c r="T55" s="119"/>
      <c r="U55" s="119"/>
      <c r="W55" s="124"/>
      <c r="X55" s="124"/>
    </row>
    <row r="56" spans="1:24" s="129" customFormat="1" ht="15" customHeight="1">
      <c r="A56" s="98"/>
      <c r="B56" s="98"/>
      <c r="C56" s="98"/>
      <c r="D56" s="99"/>
      <c r="E56" s="98"/>
      <c r="F56" s="98"/>
      <c r="G56" s="98"/>
      <c r="H56" s="98"/>
      <c r="I56" s="98"/>
      <c r="J56" s="98"/>
      <c r="K56" s="98"/>
      <c r="L56" s="81"/>
      <c r="M56" s="98"/>
      <c r="N56" s="54"/>
      <c r="O56" s="118"/>
      <c r="P56" s="127"/>
      <c r="Q56" s="128"/>
      <c r="R56" s="128"/>
      <c r="S56" s="128"/>
      <c r="T56" s="128"/>
      <c r="U56" s="128"/>
      <c r="W56" s="127"/>
      <c r="X56" s="127"/>
    </row>
    <row r="57" spans="1:24" s="129" customFormat="1" ht="27.75" customHeight="1">
      <c r="A57" s="98"/>
      <c r="B57" s="98"/>
      <c r="C57" s="98"/>
      <c r="D57" s="41" t="s">
        <v>19</v>
      </c>
      <c r="E57" s="41" t="s">
        <v>12</v>
      </c>
      <c r="F57" s="41" t="s">
        <v>13</v>
      </c>
      <c r="G57" s="41" t="s">
        <v>36</v>
      </c>
      <c r="H57" s="32" t="s">
        <v>14</v>
      </c>
      <c r="I57" s="32" t="s">
        <v>1</v>
      </c>
      <c r="J57" s="42" t="s">
        <v>3</v>
      </c>
      <c r="K57" s="43" t="s">
        <v>62</v>
      </c>
      <c r="L57" s="43" t="s">
        <v>63</v>
      </c>
      <c r="M57" s="44" t="s">
        <v>64</v>
      </c>
      <c r="N57" s="45" t="s">
        <v>65</v>
      </c>
      <c r="O57" s="11"/>
      <c r="P57" s="127"/>
      <c r="Q57" s="128">
        <f>SUM(Q14:Q38)+SUM(Q50:Q55)</f>
        <v>47.92000000000001</v>
      </c>
      <c r="R57" s="128">
        <f>SUM(R14:R38)+SUM(R50:R55)</f>
        <v>47.08</v>
      </c>
      <c r="S57" s="128">
        <f>SUM(S14:S38)+SUM(S50:S55)</f>
        <v>71.29333333333334</v>
      </c>
      <c r="T57" s="128">
        <f>SUM(T14:T38)+SUM(T50:T55)</f>
        <v>49</v>
      </c>
      <c r="U57" s="128">
        <f>SUM(U14:U38)+SUM(U50:U55)</f>
        <v>8</v>
      </c>
      <c r="W57" s="127">
        <f>SUM(W13:W38)+SUM(W49:W54)</f>
        <v>720</v>
      </c>
      <c r="X57" s="127">
        <f>SUM(X13:X38)+SUM(X49:X54)</f>
        <v>165</v>
      </c>
    </row>
    <row r="58" spans="1:24" s="129" customFormat="1" ht="15" customHeight="1">
      <c r="A58" s="98"/>
      <c r="B58" s="100" t="str">
        <f>CONCATENATE("Razem godz. zajęć:  ",SUM(E58:J58))</f>
        <v>Razem godz. zajęć:  885</v>
      </c>
      <c r="C58" s="101"/>
      <c r="D58" s="102">
        <f aca="true" t="shared" si="13" ref="D58:I58">D55+D48+D24</f>
        <v>95</v>
      </c>
      <c r="E58" s="102">
        <f t="shared" si="13"/>
        <v>255</v>
      </c>
      <c r="F58" s="102">
        <f t="shared" si="13"/>
        <v>120</v>
      </c>
      <c r="G58" s="102">
        <f t="shared" si="13"/>
        <v>360</v>
      </c>
      <c r="H58" s="102">
        <f t="shared" si="13"/>
        <v>30</v>
      </c>
      <c r="I58" s="103">
        <f t="shared" si="13"/>
        <v>60</v>
      </c>
      <c r="J58" s="103">
        <f>J55+J48+J24-J52</f>
        <v>60</v>
      </c>
      <c r="K58" s="103">
        <f>K55+K48+K24</f>
        <v>361</v>
      </c>
      <c r="L58" s="103">
        <f>L55+L48+L24</f>
        <v>1657</v>
      </c>
      <c r="M58" s="103">
        <f>M55+M48+M24</f>
        <v>485</v>
      </c>
      <c r="N58" s="102">
        <f>N55+N48+N24</f>
        <v>28</v>
      </c>
      <c r="O58" s="118"/>
      <c r="P58" s="127"/>
      <c r="Q58" s="153">
        <f>Q57/$D58</f>
        <v>0.504421052631579</v>
      </c>
      <c r="R58" s="130">
        <f>R57/$D58</f>
        <v>0.495578947368421</v>
      </c>
      <c r="S58" s="153">
        <f>S57/$D58</f>
        <v>0.7504561403508773</v>
      </c>
      <c r="T58" s="153">
        <f>T57/$D58</f>
        <v>0.5157894736842106</v>
      </c>
      <c r="U58" s="130">
        <f>U57/$D58</f>
        <v>0.08421052631578947</v>
      </c>
      <c r="W58" s="131">
        <f>W57/C61</f>
        <v>0.8135593220338984</v>
      </c>
      <c r="X58" s="131">
        <f>X57/C61</f>
        <v>0.1864406779661017</v>
      </c>
    </row>
    <row r="59" spans="1:21" s="129" customFormat="1" ht="15" customHeight="1">
      <c r="A59" s="98"/>
      <c r="B59" s="98"/>
      <c r="C59" s="98"/>
      <c r="D59" s="99"/>
      <c r="E59" s="98"/>
      <c r="F59" s="98"/>
      <c r="G59" s="98"/>
      <c r="H59" s="98"/>
      <c r="I59" s="98"/>
      <c r="J59" s="98"/>
      <c r="K59" s="98"/>
      <c r="L59" s="85"/>
      <c r="M59" s="98"/>
      <c r="N59" s="98"/>
      <c r="P59" s="152" t="s">
        <v>90</v>
      </c>
      <c r="Q59" s="151">
        <v>50</v>
      </c>
      <c r="R59" s="151"/>
      <c r="S59" s="151">
        <v>50</v>
      </c>
      <c r="T59" s="151">
        <v>30</v>
      </c>
      <c r="U59" s="151"/>
    </row>
    <row r="60" spans="1:21" s="129" customFormat="1" ht="15" customHeight="1">
      <c r="A60" s="98"/>
      <c r="B60" s="104" t="s">
        <v>41</v>
      </c>
      <c r="C60" s="105">
        <f>D58</f>
        <v>95</v>
      </c>
      <c r="D60" s="106"/>
      <c r="E60" s="85" t="s">
        <v>83</v>
      </c>
      <c r="F60" s="107"/>
      <c r="G60" s="108"/>
      <c r="H60" s="109"/>
      <c r="I60" s="109"/>
      <c r="J60" s="109"/>
      <c r="K60" s="109"/>
      <c r="L60" s="110"/>
      <c r="M60" s="106"/>
      <c r="N60" s="85"/>
      <c r="O60" s="123"/>
      <c r="P60" s="124" t="s">
        <v>61</v>
      </c>
      <c r="Q60" s="133"/>
      <c r="R60" s="134"/>
      <c r="S60" s="132"/>
      <c r="T60" s="132"/>
      <c r="U60" s="132"/>
    </row>
    <row r="61" spans="1:21" s="129" customFormat="1" ht="15" customHeight="1">
      <c r="A61" s="98"/>
      <c r="B61" s="104" t="s">
        <v>42</v>
      </c>
      <c r="C61" s="105">
        <f>SUM(E58:J58)</f>
        <v>885</v>
      </c>
      <c r="D61" s="111"/>
      <c r="E61" s="112" t="s">
        <v>84</v>
      </c>
      <c r="F61" s="113"/>
      <c r="G61" s="113"/>
      <c r="H61" s="113"/>
      <c r="I61" s="114"/>
      <c r="J61" s="114"/>
      <c r="K61" s="114"/>
      <c r="L61" s="109"/>
      <c r="M61" s="106"/>
      <c r="N61" s="85"/>
      <c r="O61" s="123"/>
      <c r="P61" s="135" t="s">
        <v>60</v>
      </c>
      <c r="Q61" s="133"/>
      <c r="R61" s="134"/>
      <c r="S61" s="132"/>
      <c r="T61" s="132"/>
      <c r="U61" s="132"/>
    </row>
    <row r="62" spans="1:21" s="129" customFormat="1" ht="15" customHeight="1">
      <c r="A62" s="98"/>
      <c r="B62" s="104" t="s">
        <v>43</v>
      </c>
      <c r="C62" s="104">
        <f>L52</f>
        <v>480</v>
      </c>
      <c r="D62" s="115"/>
      <c r="E62" s="112" t="s">
        <v>85</v>
      </c>
      <c r="F62" s="85"/>
      <c r="G62" s="85"/>
      <c r="H62" s="85"/>
      <c r="I62" s="85"/>
      <c r="J62" s="85"/>
      <c r="K62" s="85"/>
      <c r="L62" s="109"/>
      <c r="M62" s="106"/>
      <c r="N62" s="85"/>
      <c r="O62" s="123"/>
      <c r="P62" s="123"/>
      <c r="Q62" s="133"/>
      <c r="R62" s="134"/>
      <c r="S62" s="132"/>
      <c r="T62" s="132"/>
      <c r="U62" s="132"/>
    </row>
    <row r="63" spans="1:21" s="129" customFormat="1" ht="15" customHeight="1">
      <c r="A63" s="98"/>
      <c r="B63" s="104" t="s">
        <v>44</v>
      </c>
      <c r="C63" s="104">
        <f>L51</f>
        <v>450</v>
      </c>
      <c r="D63" s="115"/>
      <c r="E63" s="112" t="s">
        <v>86</v>
      </c>
      <c r="F63" s="85"/>
      <c r="G63" s="85"/>
      <c r="H63" s="85"/>
      <c r="I63" s="85"/>
      <c r="J63" s="85"/>
      <c r="K63" s="85"/>
      <c r="L63" s="114"/>
      <c r="M63" s="116"/>
      <c r="N63" s="85"/>
      <c r="O63" s="123"/>
      <c r="P63" s="123"/>
      <c r="Q63" s="133"/>
      <c r="R63" s="134"/>
      <c r="S63" s="132"/>
      <c r="T63" s="132"/>
      <c r="U63" s="132"/>
    </row>
    <row r="64" spans="1:21" s="129" customFormat="1" ht="15" customHeight="1">
      <c r="A64" s="98"/>
      <c r="B64" s="104" t="s">
        <v>45</v>
      </c>
      <c r="C64" s="105">
        <f>SUM(C61:C63)</f>
        <v>1815</v>
      </c>
      <c r="D64" s="117"/>
      <c r="E64" s="112" t="s">
        <v>87</v>
      </c>
      <c r="F64" s="85"/>
      <c r="G64" s="85"/>
      <c r="H64" s="85"/>
      <c r="I64" s="85"/>
      <c r="J64" s="85"/>
      <c r="K64" s="85"/>
      <c r="L64" s="85"/>
      <c r="M64" s="106"/>
      <c r="N64" s="85"/>
      <c r="O64" s="123"/>
      <c r="P64" s="123"/>
      <c r="Q64" s="133"/>
      <c r="R64" s="134"/>
      <c r="S64" s="132"/>
      <c r="T64" s="132"/>
      <c r="U64" s="132"/>
    </row>
  </sheetData>
  <sheetProtection/>
  <mergeCells count="14">
    <mergeCell ref="S11:S12"/>
    <mergeCell ref="T11:T12"/>
    <mergeCell ref="U11:U12"/>
    <mergeCell ref="W11:X11"/>
    <mergeCell ref="Q10:U10"/>
    <mergeCell ref="A11:A12"/>
    <mergeCell ref="B11:B12"/>
    <mergeCell ref="C11:C12"/>
    <mergeCell ref="D11:D12"/>
    <mergeCell ref="E11:M11"/>
    <mergeCell ref="N11:N12"/>
    <mergeCell ref="P11:P12"/>
    <mergeCell ref="Q11:Q12"/>
    <mergeCell ref="R11:R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60" r:id="rId4"/>
  <colBreaks count="1" manualBreakCount="1">
    <brk id="11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7">
      <selection activeCell="P63" sqref="P3:Y63"/>
    </sheetView>
  </sheetViews>
  <sheetFormatPr defaultColWidth="9.00390625" defaultRowHeight="12.75"/>
  <cols>
    <col min="1" max="1" width="3.375" style="0" customWidth="1"/>
    <col min="2" max="2" width="48.375" style="0" customWidth="1"/>
    <col min="3" max="3" width="9.375" style="0" customWidth="1"/>
    <col min="4" max="4" width="5.25390625" style="12" customWidth="1"/>
    <col min="5" max="10" width="5.75390625" style="0" customWidth="1"/>
    <col min="11" max="11" width="5.75390625" style="156" customWidth="1"/>
    <col min="12" max="12" width="5.75390625" style="4" customWidth="1"/>
    <col min="13" max="13" width="5.75390625" style="0" customWidth="1"/>
    <col min="14" max="14" width="7.00390625" style="0" customWidth="1"/>
    <col min="15" max="15" width="8.375" style="0" customWidth="1"/>
  </cols>
  <sheetData>
    <row r="1" ht="12.75">
      <c r="A1" s="1"/>
    </row>
    <row r="2" spans="1:14" ht="12.75">
      <c r="A2" s="24"/>
      <c r="B2" s="25"/>
      <c r="C2" s="25"/>
      <c r="D2" s="26"/>
      <c r="E2" s="25"/>
      <c r="F2" s="25"/>
      <c r="G2" s="25"/>
      <c r="H2" s="25"/>
      <c r="I2" s="25"/>
      <c r="J2" s="25"/>
      <c r="K2" s="157"/>
      <c r="L2" s="27"/>
      <c r="M2" s="25"/>
      <c r="N2" s="25"/>
    </row>
    <row r="3" spans="1:14" ht="12.75">
      <c r="A3" s="24"/>
      <c r="B3" s="25"/>
      <c r="C3" s="25"/>
      <c r="D3" s="26"/>
      <c r="E3" s="25"/>
      <c r="F3" s="25"/>
      <c r="G3" s="25"/>
      <c r="H3" s="25"/>
      <c r="I3" s="25"/>
      <c r="J3" s="25"/>
      <c r="K3" s="157"/>
      <c r="L3" s="27"/>
      <c r="M3" s="25"/>
      <c r="N3" s="25"/>
    </row>
    <row r="4" spans="1:14" ht="12.75">
      <c r="A4" s="28"/>
      <c r="B4" s="29"/>
      <c r="C4" s="29"/>
      <c r="D4" s="30"/>
      <c r="E4" s="29"/>
      <c r="F4" s="29"/>
      <c r="G4" s="29"/>
      <c r="H4" s="29"/>
      <c r="I4" s="29"/>
      <c r="J4" s="29"/>
      <c r="K4" s="158"/>
      <c r="L4" s="29"/>
      <c r="M4" s="29"/>
      <c r="N4" s="29"/>
    </row>
    <row r="5" spans="1:14" ht="12.75">
      <c r="A5" s="28"/>
      <c r="B5" s="29"/>
      <c r="C5" s="29"/>
      <c r="D5" s="30"/>
      <c r="E5" s="29"/>
      <c r="F5" s="29"/>
      <c r="G5" s="29"/>
      <c r="H5" s="29"/>
      <c r="I5" s="29"/>
      <c r="J5" s="29"/>
      <c r="K5" s="158"/>
      <c r="L5" s="29"/>
      <c r="M5" s="29"/>
      <c r="N5" s="29"/>
    </row>
    <row r="6" spans="1:14" ht="12.75">
      <c r="A6" s="28"/>
      <c r="B6" s="29"/>
      <c r="C6" s="29"/>
      <c r="D6" s="30"/>
      <c r="E6" s="29"/>
      <c r="F6" s="29"/>
      <c r="G6" s="29"/>
      <c r="H6" s="29"/>
      <c r="I6" s="29"/>
      <c r="J6" s="29"/>
      <c r="K6" s="158"/>
      <c r="L6" s="29"/>
      <c r="M6" s="29"/>
      <c r="N6" s="29"/>
    </row>
    <row r="7" spans="1:14" ht="12.75">
      <c r="A7" s="28"/>
      <c r="B7" s="29"/>
      <c r="C7" s="29"/>
      <c r="D7" s="30"/>
      <c r="E7" s="29"/>
      <c r="F7" s="29"/>
      <c r="G7" s="29"/>
      <c r="H7" s="29"/>
      <c r="I7" s="29"/>
      <c r="J7" s="29"/>
      <c r="K7" s="158"/>
      <c r="L7" s="29"/>
      <c r="M7" s="29"/>
      <c r="N7" s="29"/>
    </row>
    <row r="8" spans="1:14" ht="20.25">
      <c r="A8" s="138" t="s">
        <v>20</v>
      </c>
      <c r="B8" s="29"/>
      <c r="C8" s="29"/>
      <c r="D8" s="30"/>
      <c r="E8" s="29"/>
      <c r="F8" s="29"/>
      <c r="G8" s="29"/>
      <c r="H8" s="29"/>
      <c r="I8" s="29"/>
      <c r="J8" s="29"/>
      <c r="K8" s="158"/>
      <c r="L8" s="29"/>
      <c r="M8" s="29"/>
      <c r="N8" s="29"/>
    </row>
    <row r="9" spans="1:14" ht="20.25">
      <c r="A9" s="138" t="s">
        <v>93</v>
      </c>
      <c r="B9" s="29"/>
      <c r="C9" s="29"/>
      <c r="D9" s="30"/>
      <c r="E9" s="29"/>
      <c r="F9" s="29"/>
      <c r="G9" s="29"/>
      <c r="H9" s="29"/>
      <c r="I9" s="29"/>
      <c r="J9" s="29"/>
      <c r="K9" s="158"/>
      <c r="L9" s="29"/>
      <c r="M9" s="29"/>
      <c r="N9" s="29"/>
    </row>
    <row r="10" spans="1:14" ht="12.75">
      <c r="A10" s="31"/>
      <c r="B10" s="29"/>
      <c r="C10" s="29"/>
      <c r="D10" s="30"/>
      <c r="E10" s="29"/>
      <c r="F10" s="29"/>
      <c r="G10" s="29"/>
      <c r="H10" s="29"/>
      <c r="I10" s="29"/>
      <c r="J10" s="29"/>
      <c r="K10" s="158"/>
      <c r="L10" s="29"/>
      <c r="M10" s="29"/>
      <c r="N10" s="29"/>
    </row>
    <row r="11" spans="1:15" s="2" customFormat="1" ht="29.25" customHeight="1">
      <c r="A11" s="171" t="s">
        <v>8</v>
      </c>
      <c r="B11" s="171" t="s">
        <v>9</v>
      </c>
      <c r="C11" s="172" t="s">
        <v>11</v>
      </c>
      <c r="D11" s="173" t="s">
        <v>19</v>
      </c>
      <c r="E11" s="175" t="s">
        <v>10</v>
      </c>
      <c r="F11" s="175"/>
      <c r="G11" s="175"/>
      <c r="H11" s="175"/>
      <c r="I11" s="175"/>
      <c r="J11" s="175"/>
      <c r="K11" s="175"/>
      <c r="L11" s="175"/>
      <c r="M11" s="175"/>
      <c r="N11" s="169" t="s">
        <v>50</v>
      </c>
      <c r="O11" s="8"/>
    </row>
    <row r="12" spans="1:15" s="2" customFormat="1" ht="23.25" customHeight="1">
      <c r="A12" s="171"/>
      <c r="B12" s="171"/>
      <c r="C12" s="172"/>
      <c r="D12" s="174"/>
      <c r="E12" s="34" t="s">
        <v>12</v>
      </c>
      <c r="F12" s="34" t="s">
        <v>13</v>
      </c>
      <c r="G12" s="34" t="s">
        <v>36</v>
      </c>
      <c r="H12" s="35" t="s">
        <v>14</v>
      </c>
      <c r="I12" s="35" t="s">
        <v>1</v>
      </c>
      <c r="J12" s="36" t="s">
        <v>3</v>
      </c>
      <c r="K12" s="37" t="s">
        <v>62</v>
      </c>
      <c r="L12" s="37" t="s">
        <v>63</v>
      </c>
      <c r="M12" s="38" t="s">
        <v>64</v>
      </c>
      <c r="N12" s="170"/>
      <c r="O12" s="11"/>
    </row>
    <row r="13" spans="1:14" s="2" customFormat="1" ht="15" customHeight="1">
      <c r="A13" s="92" t="s">
        <v>7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33"/>
      <c r="M13" s="39"/>
      <c r="N13" s="39"/>
    </row>
    <row r="14" spans="1:15" s="120" customFormat="1" ht="15" customHeight="1">
      <c r="A14" s="46">
        <v>1</v>
      </c>
      <c r="B14" s="47" t="s">
        <v>15</v>
      </c>
      <c r="C14" s="48" t="s">
        <v>2</v>
      </c>
      <c r="D14" s="49">
        <v>4</v>
      </c>
      <c r="E14" s="48">
        <v>15</v>
      </c>
      <c r="F14" s="48"/>
      <c r="G14" s="48">
        <v>30</v>
      </c>
      <c r="H14" s="50"/>
      <c r="I14" s="50"/>
      <c r="J14" s="51"/>
      <c r="K14" s="53">
        <v>8</v>
      </c>
      <c r="L14" s="52">
        <f>D14*25-(E14+F14+G14+H14+I14+J14+K14)</f>
        <v>47</v>
      </c>
      <c r="M14" s="53">
        <f>IF(E14=30,26,13)</f>
        <v>13</v>
      </c>
      <c r="N14" s="54">
        <f>ROUND((M14/25+(M14*L14/SUM(E14:J14))/25),0)</f>
        <v>1</v>
      </c>
      <c r="O14" s="118"/>
    </row>
    <row r="15" spans="1:15" s="120" customFormat="1" ht="15" customHeight="1">
      <c r="A15" s="46">
        <v>2</v>
      </c>
      <c r="B15" s="47" t="s">
        <v>16</v>
      </c>
      <c r="C15" s="48" t="s">
        <v>2</v>
      </c>
      <c r="D15" s="49">
        <v>4</v>
      </c>
      <c r="E15" s="48">
        <v>15</v>
      </c>
      <c r="F15" s="48"/>
      <c r="G15" s="48">
        <v>30</v>
      </c>
      <c r="H15" s="50"/>
      <c r="I15" s="50"/>
      <c r="J15" s="51"/>
      <c r="K15" s="53">
        <v>8</v>
      </c>
      <c r="L15" s="52">
        <f aca="true" t="shared" si="0" ref="L15:L22">D15*25-(E15+F15+G15+H15+I15+J15+K15)</f>
        <v>47</v>
      </c>
      <c r="M15" s="53">
        <f aca="true" t="shared" si="1" ref="M15:M54">IF(E15=30,26,13)</f>
        <v>13</v>
      </c>
      <c r="N15" s="54">
        <f aca="true" t="shared" si="2" ref="N15:N54">ROUND((M15/25+(M15*L15/SUM(E15:J15))/25),0)</f>
        <v>1</v>
      </c>
      <c r="O15" s="118"/>
    </row>
    <row r="16" spans="1:15" s="120" customFormat="1" ht="15" customHeight="1">
      <c r="A16" s="55">
        <v>3</v>
      </c>
      <c r="B16" s="47" t="s">
        <v>34</v>
      </c>
      <c r="C16" s="48" t="s">
        <v>2</v>
      </c>
      <c r="D16" s="49">
        <v>4</v>
      </c>
      <c r="E16" s="48">
        <v>15</v>
      </c>
      <c r="F16" s="48"/>
      <c r="G16" s="48">
        <v>30</v>
      </c>
      <c r="H16" s="50"/>
      <c r="I16" s="50"/>
      <c r="J16" s="51"/>
      <c r="K16" s="53">
        <v>8</v>
      </c>
      <c r="L16" s="52">
        <f t="shared" si="0"/>
        <v>47</v>
      </c>
      <c r="M16" s="53">
        <f t="shared" si="1"/>
        <v>13</v>
      </c>
      <c r="N16" s="54">
        <f t="shared" si="2"/>
        <v>1</v>
      </c>
      <c r="O16" s="118"/>
    </row>
    <row r="17" spans="1:15" s="120" customFormat="1" ht="15" customHeight="1">
      <c r="A17" s="46">
        <v>4</v>
      </c>
      <c r="B17" s="47" t="s">
        <v>18</v>
      </c>
      <c r="C17" s="48" t="s">
        <v>2</v>
      </c>
      <c r="D17" s="49">
        <v>4</v>
      </c>
      <c r="E17" s="48">
        <v>15</v>
      </c>
      <c r="F17" s="48"/>
      <c r="G17" s="48">
        <v>30</v>
      </c>
      <c r="H17" s="50"/>
      <c r="I17" s="56"/>
      <c r="J17" s="51"/>
      <c r="K17" s="53">
        <v>8</v>
      </c>
      <c r="L17" s="52">
        <f t="shared" si="0"/>
        <v>47</v>
      </c>
      <c r="M17" s="53">
        <f t="shared" si="1"/>
        <v>13</v>
      </c>
      <c r="N17" s="54">
        <f t="shared" si="2"/>
        <v>1</v>
      </c>
      <c r="O17" s="118"/>
    </row>
    <row r="18" spans="1:15" s="120" customFormat="1" ht="15" customHeight="1">
      <c r="A18" s="46">
        <v>5</v>
      </c>
      <c r="B18" s="47" t="s">
        <v>32</v>
      </c>
      <c r="C18" s="48" t="s">
        <v>0</v>
      </c>
      <c r="D18" s="49">
        <v>4</v>
      </c>
      <c r="E18" s="48">
        <v>15</v>
      </c>
      <c r="F18" s="48"/>
      <c r="G18" s="48">
        <v>30</v>
      </c>
      <c r="H18" s="50"/>
      <c r="I18" s="56"/>
      <c r="J18" s="51"/>
      <c r="K18" s="53">
        <v>8</v>
      </c>
      <c r="L18" s="52">
        <f t="shared" si="0"/>
        <v>47</v>
      </c>
      <c r="M18" s="53">
        <f t="shared" si="1"/>
        <v>13</v>
      </c>
      <c r="N18" s="54">
        <f t="shared" si="2"/>
        <v>1</v>
      </c>
      <c r="O18" s="118"/>
    </row>
    <row r="19" spans="1:15" s="120" customFormat="1" ht="15" customHeight="1">
      <c r="A19" s="46">
        <v>6</v>
      </c>
      <c r="B19" s="47" t="s">
        <v>29</v>
      </c>
      <c r="C19" s="48" t="s">
        <v>0</v>
      </c>
      <c r="D19" s="49">
        <v>3</v>
      </c>
      <c r="E19" s="48">
        <v>15</v>
      </c>
      <c r="F19" s="48"/>
      <c r="G19" s="48"/>
      <c r="H19" s="50">
        <v>30</v>
      </c>
      <c r="I19" s="56"/>
      <c r="J19" s="51"/>
      <c r="K19" s="53">
        <v>8</v>
      </c>
      <c r="L19" s="52">
        <f t="shared" si="0"/>
        <v>22</v>
      </c>
      <c r="M19" s="53">
        <f t="shared" si="1"/>
        <v>13</v>
      </c>
      <c r="N19" s="54">
        <f t="shared" si="2"/>
        <v>1</v>
      </c>
      <c r="O19" s="118"/>
    </row>
    <row r="20" spans="1:15" s="120" customFormat="1" ht="15" customHeight="1">
      <c r="A20" s="46">
        <v>7</v>
      </c>
      <c r="B20" s="47" t="s">
        <v>22</v>
      </c>
      <c r="C20" s="48" t="s">
        <v>0</v>
      </c>
      <c r="D20" s="49">
        <v>3</v>
      </c>
      <c r="E20" s="48">
        <v>15</v>
      </c>
      <c r="F20" s="48"/>
      <c r="G20" s="48">
        <v>30</v>
      </c>
      <c r="H20" s="50"/>
      <c r="I20" s="56"/>
      <c r="J20" s="51"/>
      <c r="K20" s="53">
        <v>8</v>
      </c>
      <c r="L20" s="52">
        <f t="shared" si="0"/>
        <v>22</v>
      </c>
      <c r="M20" s="53">
        <f t="shared" si="1"/>
        <v>13</v>
      </c>
      <c r="N20" s="54">
        <f t="shared" si="2"/>
        <v>1</v>
      </c>
      <c r="O20" s="118"/>
    </row>
    <row r="21" spans="1:15" s="120" customFormat="1" ht="15" customHeight="1">
      <c r="A21" s="46">
        <v>8</v>
      </c>
      <c r="B21" s="47" t="s">
        <v>66</v>
      </c>
      <c r="C21" s="48" t="s">
        <v>0</v>
      </c>
      <c r="D21" s="49">
        <v>2</v>
      </c>
      <c r="E21" s="48">
        <v>30</v>
      </c>
      <c r="F21" s="48"/>
      <c r="G21" s="48"/>
      <c r="H21" s="50"/>
      <c r="I21" s="56"/>
      <c r="J21" s="51"/>
      <c r="K21" s="53">
        <v>4</v>
      </c>
      <c r="L21" s="52">
        <f t="shared" si="0"/>
        <v>16</v>
      </c>
      <c r="M21" s="53">
        <f t="shared" si="1"/>
        <v>26</v>
      </c>
      <c r="N21" s="54">
        <v>1</v>
      </c>
      <c r="O21" s="118"/>
    </row>
    <row r="22" spans="1:15" s="120" customFormat="1" ht="15" customHeight="1">
      <c r="A22" s="46">
        <v>9</v>
      </c>
      <c r="B22" s="47" t="s">
        <v>31</v>
      </c>
      <c r="C22" s="48" t="s">
        <v>0</v>
      </c>
      <c r="D22" s="49">
        <v>2</v>
      </c>
      <c r="E22" s="48"/>
      <c r="F22" s="48">
        <v>30</v>
      </c>
      <c r="G22" s="48"/>
      <c r="H22" s="50"/>
      <c r="I22" s="56"/>
      <c r="J22" s="51"/>
      <c r="K22" s="53">
        <v>4</v>
      </c>
      <c r="L22" s="52">
        <f t="shared" si="0"/>
        <v>16</v>
      </c>
      <c r="M22" s="53">
        <v>0</v>
      </c>
      <c r="N22" s="54">
        <f t="shared" si="2"/>
        <v>0</v>
      </c>
      <c r="O22" s="118"/>
    </row>
    <row r="23" spans="1:15" s="120" customFormat="1" ht="15" customHeight="1">
      <c r="A23" s="57"/>
      <c r="B23" s="58"/>
      <c r="C23" s="59"/>
      <c r="D23" s="60"/>
      <c r="E23" s="59"/>
      <c r="F23" s="59"/>
      <c r="G23" s="59"/>
      <c r="H23" s="61"/>
      <c r="I23" s="62"/>
      <c r="J23" s="51"/>
      <c r="K23" s="53"/>
      <c r="L23" s="52"/>
      <c r="M23" s="53"/>
      <c r="N23" s="54"/>
      <c r="O23" s="118"/>
    </row>
    <row r="24" spans="1:15" s="120" customFormat="1" ht="15" customHeight="1">
      <c r="A24" s="52"/>
      <c r="B24" s="63" t="str">
        <f>CONCATENATE("Semestr 1, razem godz. zajęć:   ",SUM(E24:J24))</f>
        <v>Semestr 1, razem godz. zajęć:   375</v>
      </c>
      <c r="C24" s="64"/>
      <c r="D24" s="65">
        <f aca="true" t="shared" si="3" ref="D24:J24">SUM(D14:D23)</f>
        <v>30</v>
      </c>
      <c r="E24" s="65">
        <f t="shared" si="3"/>
        <v>135</v>
      </c>
      <c r="F24" s="65">
        <f t="shared" si="3"/>
        <v>30</v>
      </c>
      <c r="G24" s="65">
        <f t="shared" si="3"/>
        <v>180</v>
      </c>
      <c r="H24" s="65">
        <f t="shared" si="3"/>
        <v>30</v>
      </c>
      <c r="I24" s="65">
        <f t="shared" si="3"/>
        <v>0</v>
      </c>
      <c r="J24" s="65">
        <f t="shared" si="3"/>
        <v>0</v>
      </c>
      <c r="K24" s="33">
        <f>SUM(K14:K23)</f>
        <v>64</v>
      </c>
      <c r="L24" s="33">
        <f>SUM(L14:L23)</f>
        <v>311</v>
      </c>
      <c r="M24" s="33">
        <f>SUM(M14:M23)</f>
        <v>117</v>
      </c>
      <c r="N24" s="33">
        <f>SUM(N14:N23)</f>
        <v>8</v>
      </c>
      <c r="O24" s="122"/>
    </row>
    <row r="25" spans="1:15" s="120" customFormat="1" ht="15" customHeight="1">
      <c r="A25" s="66" t="s">
        <v>5</v>
      </c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9"/>
      <c r="M25" s="53"/>
      <c r="N25" s="54"/>
      <c r="O25" s="118"/>
    </row>
    <row r="26" spans="1:15" s="120" customFormat="1" ht="15" customHeight="1">
      <c r="A26" s="70"/>
      <c r="B26" s="66" t="s">
        <v>25</v>
      </c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53"/>
      <c r="N26" s="54"/>
      <c r="O26" s="118"/>
    </row>
    <row r="27" spans="1:15" s="120" customFormat="1" ht="15" customHeight="1">
      <c r="A27" s="71">
        <v>1</v>
      </c>
      <c r="B27" s="72" t="s">
        <v>21</v>
      </c>
      <c r="C27" s="73" t="s">
        <v>0</v>
      </c>
      <c r="D27" s="65">
        <v>2</v>
      </c>
      <c r="E27" s="73"/>
      <c r="F27" s="74"/>
      <c r="G27" s="73"/>
      <c r="H27" s="73"/>
      <c r="I27" s="73"/>
      <c r="J27" s="75">
        <v>30</v>
      </c>
      <c r="K27" s="75">
        <v>6</v>
      </c>
      <c r="L27" s="52">
        <f>D27*25-(E27+F27+G27+H27+I27+J27+K27)</f>
        <v>14</v>
      </c>
      <c r="M27" s="53">
        <v>26</v>
      </c>
      <c r="N27" s="54">
        <f t="shared" si="2"/>
        <v>2</v>
      </c>
      <c r="O27" s="118"/>
    </row>
    <row r="28" spans="1:15" s="120" customFormat="1" ht="15" customHeight="1">
      <c r="A28" s="71">
        <v>2</v>
      </c>
      <c r="B28" s="47" t="s">
        <v>31</v>
      </c>
      <c r="C28" s="73" t="s">
        <v>0</v>
      </c>
      <c r="D28" s="65">
        <v>2</v>
      </c>
      <c r="E28" s="73"/>
      <c r="F28" s="73">
        <v>30</v>
      </c>
      <c r="G28" s="73"/>
      <c r="H28" s="73"/>
      <c r="I28" s="73"/>
      <c r="J28" s="75"/>
      <c r="K28" s="75">
        <v>4</v>
      </c>
      <c r="L28" s="52">
        <f>D28*25-(E28+F28+G28+H28+I28+J28+K28)</f>
        <v>16</v>
      </c>
      <c r="M28" s="53">
        <v>0</v>
      </c>
      <c r="N28" s="54">
        <f t="shared" si="2"/>
        <v>0</v>
      </c>
      <c r="O28" s="118"/>
    </row>
    <row r="29" spans="1:15" s="123" customFormat="1" ht="15" customHeight="1">
      <c r="A29" s="76"/>
      <c r="B29" s="76" t="s">
        <v>28</v>
      </c>
      <c r="C29" s="77"/>
      <c r="D29" s="78"/>
      <c r="E29" s="79"/>
      <c r="F29" s="79"/>
      <c r="G29" s="79"/>
      <c r="H29" s="79"/>
      <c r="I29" s="79"/>
      <c r="J29" s="80"/>
      <c r="K29" s="159"/>
      <c r="L29" s="52"/>
      <c r="M29" s="53"/>
      <c r="N29" s="54"/>
      <c r="O29" s="118"/>
    </row>
    <row r="30" spans="1:15" s="123" customFormat="1" ht="15" customHeight="1">
      <c r="A30" s="55">
        <v>3</v>
      </c>
      <c r="B30" s="82" t="s">
        <v>67</v>
      </c>
      <c r="C30" s="48" t="s">
        <v>2</v>
      </c>
      <c r="D30" s="83">
        <v>4</v>
      </c>
      <c r="E30" s="55">
        <v>15</v>
      </c>
      <c r="F30" s="55"/>
      <c r="G30" s="55">
        <v>30</v>
      </c>
      <c r="H30" s="71"/>
      <c r="I30" s="71"/>
      <c r="J30" s="84"/>
      <c r="K30" s="96">
        <v>8</v>
      </c>
      <c r="L30" s="52">
        <f aca="true" t="shared" si="4" ref="L30:L35">D30*25-(E30+F30+G30+H30+I30+J30+K30)</f>
        <v>47</v>
      </c>
      <c r="M30" s="53">
        <f t="shared" si="1"/>
        <v>13</v>
      </c>
      <c r="N30" s="54">
        <f t="shared" si="2"/>
        <v>1</v>
      </c>
      <c r="O30" s="118"/>
    </row>
    <row r="31" spans="1:15" s="123" customFormat="1" ht="15" customHeight="1">
      <c r="A31" s="55">
        <v>4</v>
      </c>
      <c r="B31" s="85" t="s">
        <v>68</v>
      </c>
      <c r="C31" s="48" t="s">
        <v>2</v>
      </c>
      <c r="D31" s="83">
        <v>4</v>
      </c>
      <c r="E31" s="55">
        <v>15</v>
      </c>
      <c r="F31" s="55"/>
      <c r="G31" s="55">
        <v>30</v>
      </c>
      <c r="H31" s="71"/>
      <c r="I31" s="71"/>
      <c r="J31" s="84"/>
      <c r="K31" s="96">
        <v>8</v>
      </c>
      <c r="L31" s="52">
        <f t="shared" si="4"/>
        <v>47</v>
      </c>
      <c r="M31" s="53">
        <f t="shared" si="1"/>
        <v>13</v>
      </c>
      <c r="N31" s="54">
        <f t="shared" si="2"/>
        <v>1</v>
      </c>
      <c r="O31" s="118"/>
    </row>
    <row r="32" spans="1:15" s="123" customFormat="1" ht="15" customHeight="1">
      <c r="A32" s="55">
        <v>5</v>
      </c>
      <c r="B32" s="86" t="s">
        <v>69</v>
      </c>
      <c r="C32" s="48" t="s">
        <v>2</v>
      </c>
      <c r="D32" s="83">
        <v>4</v>
      </c>
      <c r="E32" s="55">
        <v>15</v>
      </c>
      <c r="F32" s="55"/>
      <c r="G32" s="55">
        <v>30</v>
      </c>
      <c r="H32" s="71"/>
      <c r="I32" s="71"/>
      <c r="J32" s="84"/>
      <c r="K32" s="96">
        <v>8</v>
      </c>
      <c r="L32" s="52">
        <f t="shared" si="4"/>
        <v>47</v>
      </c>
      <c r="M32" s="53">
        <f t="shared" si="1"/>
        <v>13</v>
      </c>
      <c r="N32" s="54">
        <f t="shared" si="2"/>
        <v>1</v>
      </c>
      <c r="O32" s="118"/>
    </row>
    <row r="33" spans="1:15" s="123" customFormat="1" ht="15" customHeight="1">
      <c r="A33" s="55">
        <v>6</v>
      </c>
      <c r="B33" s="87" t="s">
        <v>70</v>
      </c>
      <c r="C33" s="48" t="s">
        <v>0</v>
      </c>
      <c r="D33" s="83">
        <v>4</v>
      </c>
      <c r="E33" s="55">
        <v>15</v>
      </c>
      <c r="F33" s="55"/>
      <c r="G33" s="55">
        <v>30</v>
      </c>
      <c r="H33" s="71"/>
      <c r="I33" s="71"/>
      <c r="J33" s="84"/>
      <c r="K33" s="96">
        <v>8</v>
      </c>
      <c r="L33" s="52">
        <f t="shared" si="4"/>
        <v>47</v>
      </c>
      <c r="M33" s="53">
        <f t="shared" si="1"/>
        <v>13</v>
      </c>
      <c r="N33" s="54">
        <f t="shared" si="2"/>
        <v>1</v>
      </c>
      <c r="O33" s="118"/>
    </row>
    <row r="34" spans="1:15" s="123" customFormat="1" ht="15" customHeight="1">
      <c r="A34" s="55">
        <v>7</v>
      </c>
      <c r="B34" s="87" t="s">
        <v>71</v>
      </c>
      <c r="C34" s="48" t="s">
        <v>0</v>
      </c>
      <c r="D34" s="83">
        <v>4</v>
      </c>
      <c r="E34" s="55">
        <v>15</v>
      </c>
      <c r="F34" s="55"/>
      <c r="G34" s="55">
        <v>30</v>
      </c>
      <c r="H34" s="71"/>
      <c r="I34" s="71"/>
      <c r="J34" s="84"/>
      <c r="K34" s="96">
        <v>8</v>
      </c>
      <c r="L34" s="52">
        <f t="shared" si="4"/>
        <v>47</v>
      </c>
      <c r="M34" s="53">
        <f t="shared" si="1"/>
        <v>13</v>
      </c>
      <c r="N34" s="54">
        <f t="shared" si="2"/>
        <v>1</v>
      </c>
      <c r="O34" s="118"/>
    </row>
    <row r="35" spans="1:15" s="123" customFormat="1" ht="15" customHeight="1">
      <c r="A35" s="55">
        <v>8</v>
      </c>
      <c r="B35" s="87" t="s">
        <v>72</v>
      </c>
      <c r="C35" s="48" t="s">
        <v>0</v>
      </c>
      <c r="D35" s="83">
        <v>4</v>
      </c>
      <c r="E35" s="55">
        <v>15</v>
      </c>
      <c r="F35" s="55"/>
      <c r="G35" s="55">
        <v>30</v>
      </c>
      <c r="H35" s="71"/>
      <c r="I35" s="71"/>
      <c r="J35" s="84"/>
      <c r="K35" s="96">
        <v>8</v>
      </c>
      <c r="L35" s="52">
        <f t="shared" si="4"/>
        <v>47</v>
      </c>
      <c r="M35" s="53">
        <f t="shared" si="1"/>
        <v>13</v>
      </c>
      <c r="N35" s="54">
        <f t="shared" si="2"/>
        <v>1</v>
      </c>
      <c r="O35" s="118"/>
    </row>
    <row r="36" spans="1:15" s="123" customFormat="1" ht="15" customHeight="1">
      <c r="A36" s="55">
        <v>9</v>
      </c>
      <c r="B36" s="87" t="s">
        <v>74</v>
      </c>
      <c r="C36" s="48" t="s">
        <v>0</v>
      </c>
      <c r="D36" s="83">
        <v>2</v>
      </c>
      <c r="E36" s="55"/>
      <c r="F36" s="55"/>
      <c r="G36" s="55"/>
      <c r="H36" s="71"/>
      <c r="I36" s="71">
        <v>30</v>
      </c>
      <c r="J36" s="84"/>
      <c r="K36" s="96">
        <v>8</v>
      </c>
      <c r="L36" s="52">
        <f>D36*25-(E36+F36+G36+H36+I36+J36+K36)</f>
        <v>12</v>
      </c>
      <c r="M36" s="53">
        <v>0</v>
      </c>
      <c r="N36" s="54">
        <f>ROUND((M36/25+(M36*L36/SUM(E36:J36))/25),0)</f>
        <v>0</v>
      </c>
      <c r="O36" s="118"/>
    </row>
    <row r="37" spans="1:15" s="123" customFormat="1" ht="15" customHeight="1">
      <c r="A37" s="55"/>
      <c r="B37" s="87"/>
      <c r="C37" s="48"/>
      <c r="D37" s="83"/>
      <c r="E37" s="55"/>
      <c r="F37" s="55"/>
      <c r="G37" s="55"/>
      <c r="H37" s="71"/>
      <c r="I37" s="71"/>
      <c r="J37" s="84"/>
      <c r="K37" s="96"/>
      <c r="L37" s="52"/>
      <c r="M37" s="53"/>
      <c r="N37" s="54"/>
      <c r="O37" s="118"/>
    </row>
    <row r="38" spans="1:15" s="123" customFormat="1" ht="15" customHeight="1">
      <c r="A38" s="55"/>
      <c r="B38" s="88" t="str">
        <f>CONCATENATE("Semestr 2, razem godz. zajęć:   ",SUM(E38:J38))</f>
        <v>Semestr 2, razem godz. zajęć:   360</v>
      </c>
      <c r="C38" s="89"/>
      <c r="D38" s="83">
        <f aca="true" t="shared" si="5" ref="D38:N38">SUM(D30:D37)+D27+D28</f>
        <v>30</v>
      </c>
      <c r="E38" s="83">
        <f t="shared" si="5"/>
        <v>90</v>
      </c>
      <c r="F38" s="83">
        <f t="shared" si="5"/>
        <v>30</v>
      </c>
      <c r="G38" s="83">
        <f t="shared" si="5"/>
        <v>180</v>
      </c>
      <c r="H38" s="83">
        <f t="shared" si="5"/>
        <v>0</v>
      </c>
      <c r="I38" s="90">
        <f t="shared" si="5"/>
        <v>30</v>
      </c>
      <c r="J38" s="91">
        <f t="shared" si="5"/>
        <v>30</v>
      </c>
      <c r="K38" s="91">
        <f t="shared" si="5"/>
        <v>66</v>
      </c>
      <c r="L38" s="91">
        <f t="shared" si="5"/>
        <v>324</v>
      </c>
      <c r="M38" s="91">
        <f t="shared" si="5"/>
        <v>104</v>
      </c>
      <c r="N38" s="65">
        <f t="shared" si="5"/>
        <v>8</v>
      </c>
      <c r="O38" s="125"/>
    </row>
    <row r="39" spans="1:15" s="123" customFormat="1" ht="15" customHeight="1">
      <c r="A39" s="76"/>
      <c r="B39" s="76" t="s">
        <v>27</v>
      </c>
      <c r="C39" s="77"/>
      <c r="D39" s="78"/>
      <c r="E39" s="79"/>
      <c r="F39" s="79"/>
      <c r="G39" s="79"/>
      <c r="H39" s="79"/>
      <c r="I39" s="79"/>
      <c r="J39" s="81"/>
      <c r="K39" s="159"/>
      <c r="L39" s="69"/>
      <c r="M39" s="53"/>
      <c r="N39" s="54"/>
      <c r="O39" s="118"/>
    </row>
    <row r="40" spans="1:15" s="123" customFormat="1" ht="15" customHeight="1">
      <c r="A40" s="55">
        <v>3</v>
      </c>
      <c r="B40" s="82" t="s">
        <v>75</v>
      </c>
      <c r="C40" s="48" t="s">
        <v>2</v>
      </c>
      <c r="D40" s="83">
        <v>4</v>
      </c>
      <c r="E40" s="55">
        <v>15</v>
      </c>
      <c r="F40" s="55"/>
      <c r="G40" s="55">
        <v>30</v>
      </c>
      <c r="H40" s="71"/>
      <c r="I40" s="71"/>
      <c r="J40" s="84"/>
      <c r="K40" s="96">
        <v>8</v>
      </c>
      <c r="L40" s="52">
        <f aca="true" t="shared" si="6" ref="L40:L46">D40*25-(E40+F40+G40+H40+I40+J40+K40)</f>
        <v>47</v>
      </c>
      <c r="M40" s="53">
        <f t="shared" si="1"/>
        <v>13</v>
      </c>
      <c r="N40" s="54">
        <f t="shared" si="2"/>
        <v>1</v>
      </c>
      <c r="O40" s="118"/>
    </row>
    <row r="41" spans="1:15" s="123" customFormat="1" ht="15" customHeight="1">
      <c r="A41" s="55">
        <v>4</v>
      </c>
      <c r="B41" s="85" t="s">
        <v>76</v>
      </c>
      <c r="C41" s="48" t="s">
        <v>2</v>
      </c>
      <c r="D41" s="83">
        <v>4</v>
      </c>
      <c r="E41" s="55">
        <v>15</v>
      </c>
      <c r="F41" s="55"/>
      <c r="G41" s="55">
        <v>30</v>
      </c>
      <c r="H41" s="71"/>
      <c r="I41" s="71"/>
      <c r="J41" s="84"/>
      <c r="K41" s="96">
        <v>8</v>
      </c>
      <c r="L41" s="52">
        <f t="shared" si="6"/>
        <v>47</v>
      </c>
      <c r="M41" s="53">
        <f t="shared" si="1"/>
        <v>13</v>
      </c>
      <c r="N41" s="54">
        <f t="shared" si="2"/>
        <v>1</v>
      </c>
      <c r="O41" s="118"/>
    </row>
    <row r="42" spans="1:15" s="123" customFormat="1" ht="15" customHeight="1">
      <c r="A42" s="55">
        <v>5</v>
      </c>
      <c r="B42" s="86" t="s">
        <v>77</v>
      </c>
      <c r="C42" s="48" t="s">
        <v>2</v>
      </c>
      <c r="D42" s="83">
        <v>4</v>
      </c>
      <c r="E42" s="55">
        <v>15</v>
      </c>
      <c r="F42" s="55"/>
      <c r="G42" s="55">
        <v>30</v>
      </c>
      <c r="H42" s="71"/>
      <c r="I42" s="71"/>
      <c r="J42" s="84"/>
      <c r="K42" s="96">
        <v>8</v>
      </c>
      <c r="L42" s="52">
        <f t="shared" si="6"/>
        <v>47</v>
      </c>
      <c r="M42" s="53">
        <f t="shared" si="1"/>
        <v>13</v>
      </c>
      <c r="N42" s="54">
        <f t="shared" si="2"/>
        <v>1</v>
      </c>
      <c r="O42" s="118"/>
    </row>
    <row r="43" spans="1:15" s="123" customFormat="1" ht="15" customHeight="1">
      <c r="A43" s="55">
        <v>6</v>
      </c>
      <c r="B43" s="87" t="s">
        <v>78</v>
      </c>
      <c r="C43" s="48" t="s">
        <v>0</v>
      </c>
      <c r="D43" s="83">
        <v>4</v>
      </c>
      <c r="E43" s="55">
        <v>15</v>
      </c>
      <c r="F43" s="55"/>
      <c r="G43" s="55">
        <v>30</v>
      </c>
      <c r="H43" s="71"/>
      <c r="I43" s="71"/>
      <c r="J43" s="84"/>
      <c r="K43" s="96">
        <v>8</v>
      </c>
      <c r="L43" s="52">
        <f t="shared" si="6"/>
        <v>47</v>
      </c>
      <c r="M43" s="53">
        <f t="shared" si="1"/>
        <v>13</v>
      </c>
      <c r="N43" s="54">
        <f t="shared" si="2"/>
        <v>1</v>
      </c>
      <c r="O43" s="118"/>
    </row>
    <row r="44" spans="1:15" s="123" customFormat="1" ht="15" customHeight="1">
      <c r="A44" s="55">
        <v>7</v>
      </c>
      <c r="B44" s="87" t="s">
        <v>79</v>
      </c>
      <c r="C44" s="48" t="s">
        <v>0</v>
      </c>
      <c r="D44" s="83">
        <v>4</v>
      </c>
      <c r="E44" s="55">
        <v>15</v>
      </c>
      <c r="F44" s="55"/>
      <c r="G44" s="55">
        <v>30</v>
      </c>
      <c r="H44" s="71"/>
      <c r="I44" s="71"/>
      <c r="J44" s="84"/>
      <c r="K44" s="96">
        <v>8</v>
      </c>
      <c r="L44" s="52">
        <f t="shared" si="6"/>
        <v>47</v>
      </c>
      <c r="M44" s="53">
        <f t="shared" si="1"/>
        <v>13</v>
      </c>
      <c r="N44" s="54">
        <f t="shared" si="2"/>
        <v>1</v>
      </c>
      <c r="O44" s="118"/>
    </row>
    <row r="45" spans="1:15" s="123" customFormat="1" ht="15" customHeight="1">
      <c r="A45" s="55">
        <v>8</v>
      </c>
      <c r="B45" s="87" t="s">
        <v>80</v>
      </c>
      <c r="C45" s="48" t="s">
        <v>0</v>
      </c>
      <c r="D45" s="83">
        <v>4</v>
      </c>
      <c r="E45" s="55">
        <v>15</v>
      </c>
      <c r="F45" s="55"/>
      <c r="G45" s="55">
        <v>30</v>
      </c>
      <c r="H45" s="71"/>
      <c r="I45" s="71"/>
      <c r="J45" s="84"/>
      <c r="K45" s="96">
        <v>8</v>
      </c>
      <c r="L45" s="52">
        <f t="shared" si="6"/>
        <v>47</v>
      </c>
      <c r="M45" s="53">
        <f t="shared" si="1"/>
        <v>13</v>
      </c>
      <c r="N45" s="54">
        <f t="shared" si="2"/>
        <v>1</v>
      </c>
      <c r="O45" s="118"/>
    </row>
    <row r="46" spans="1:15" s="123" customFormat="1" ht="15" customHeight="1">
      <c r="A46" s="55">
        <v>9</v>
      </c>
      <c r="B46" s="87" t="s">
        <v>82</v>
      </c>
      <c r="C46" s="48" t="s">
        <v>0</v>
      </c>
      <c r="D46" s="83">
        <v>2</v>
      </c>
      <c r="E46" s="55"/>
      <c r="F46" s="55"/>
      <c r="G46" s="55"/>
      <c r="H46" s="71"/>
      <c r="I46" s="71">
        <v>30</v>
      </c>
      <c r="J46" s="84"/>
      <c r="K46" s="96">
        <v>8</v>
      </c>
      <c r="L46" s="52">
        <f t="shared" si="6"/>
        <v>12</v>
      </c>
      <c r="M46" s="53">
        <v>0</v>
      </c>
      <c r="N46" s="54">
        <f>ROUND((M46/25+(M46*L46/SUM(E46:J46))/25),0)</f>
        <v>0</v>
      </c>
      <c r="O46" s="118"/>
    </row>
    <row r="47" spans="1:15" s="123" customFormat="1" ht="15" customHeight="1">
      <c r="A47" s="55">
        <v>10</v>
      </c>
      <c r="B47" s="87"/>
      <c r="C47" s="48"/>
      <c r="D47" s="83"/>
      <c r="E47" s="55"/>
      <c r="F47" s="55"/>
      <c r="G47" s="55"/>
      <c r="H47" s="71"/>
      <c r="I47" s="71"/>
      <c r="J47" s="84"/>
      <c r="K47" s="96"/>
      <c r="L47" s="52"/>
      <c r="M47" s="53"/>
      <c r="N47" s="54"/>
      <c r="O47" s="118"/>
    </row>
    <row r="48" spans="1:15" s="123" customFormat="1" ht="15" customHeight="1">
      <c r="A48" s="55"/>
      <c r="B48" s="88" t="str">
        <f>CONCATENATE("Semestr 2, razem godz. zajęć:  ",SUM(E48:J48))</f>
        <v>Semestr 2, razem godz. zajęć:  360</v>
      </c>
      <c r="C48" s="89"/>
      <c r="D48" s="83">
        <f aca="true" t="shared" si="7" ref="D48:N48">SUM(D40:D47)+D27+D28</f>
        <v>30</v>
      </c>
      <c r="E48" s="83">
        <f t="shared" si="7"/>
        <v>90</v>
      </c>
      <c r="F48" s="83">
        <f t="shared" si="7"/>
        <v>30</v>
      </c>
      <c r="G48" s="83">
        <f t="shared" si="7"/>
        <v>180</v>
      </c>
      <c r="H48" s="83">
        <f t="shared" si="7"/>
        <v>0</v>
      </c>
      <c r="I48" s="90">
        <f t="shared" si="7"/>
        <v>30</v>
      </c>
      <c r="J48" s="91">
        <f t="shared" si="7"/>
        <v>30</v>
      </c>
      <c r="K48" s="91">
        <f t="shared" si="7"/>
        <v>66</v>
      </c>
      <c r="L48" s="91">
        <f t="shared" si="7"/>
        <v>324</v>
      </c>
      <c r="M48" s="91">
        <f t="shared" si="7"/>
        <v>104</v>
      </c>
      <c r="N48" s="65">
        <f t="shared" si="7"/>
        <v>8</v>
      </c>
      <c r="O48" s="125"/>
    </row>
    <row r="49" spans="1:15" s="123" customFormat="1" ht="15" customHeight="1">
      <c r="A49" s="92" t="s">
        <v>6</v>
      </c>
      <c r="B49" s="93"/>
      <c r="C49" s="68"/>
      <c r="D49" s="94"/>
      <c r="E49" s="85"/>
      <c r="F49" s="85"/>
      <c r="G49" s="85"/>
      <c r="H49" s="85"/>
      <c r="I49" s="85"/>
      <c r="J49" s="95"/>
      <c r="K49" s="95"/>
      <c r="L49" s="69"/>
      <c r="M49" s="53"/>
      <c r="N49" s="54"/>
      <c r="O49" s="118"/>
    </row>
    <row r="50" spans="1:15" s="123" customFormat="1" ht="15" customHeight="1">
      <c r="A50" s="55">
        <v>1</v>
      </c>
      <c r="B50" s="87" t="s">
        <v>4</v>
      </c>
      <c r="C50" s="48" t="s">
        <v>0</v>
      </c>
      <c r="D50" s="83">
        <v>2</v>
      </c>
      <c r="E50" s="55"/>
      <c r="F50" s="55"/>
      <c r="G50" s="55"/>
      <c r="H50" s="71"/>
      <c r="I50" s="71"/>
      <c r="J50" s="96">
        <v>30</v>
      </c>
      <c r="K50" s="96">
        <v>6</v>
      </c>
      <c r="L50" s="52">
        <f>D50*25-(E50+F50+G50+H50+I50+J50+K50)</f>
        <v>14</v>
      </c>
      <c r="M50" s="53">
        <f t="shared" si="1"/>
        <v>13</v>
      </c>
      <c r="N50" s="54">
        <f t="shared" si="2"/>
        <v>1</v>
      </c>
      <c r="O50" s="118"/>
    </row>
    <row r="51" spans="1:15" s="123" customFormat="1" ht="15" customHeight="1">
      <c r="A51" s="55">
        <v>2</v>
      </c>
      <c r="B51" s="87" t="s">
        <v>33</v>
      </c>
      <c r="C51" s="48" t="s">
        <v>0</v>
      </c>
      <c r="D51" s="83">
        <v>14</v>
      </c>
      <c r="E51" s="55"/>
      <c r="F51" s="55"/>
      <c r="G51" s="55"/>
      <c r="H51" s="71"/>
      <c r="I51" s="71"/>
      <c r="J51" s="96"/>
      <c r="K51" s="96">
        <v>75</v>
      </c>
      <c r="L51" s="52">
        <v>450</v>
      </c>
      <c r="M51" s="53">
        <v>75</v>
      </c>
      <c r="N51" s="54">
        <v>3</v>
      </c>
      <c r="O51" s="118"/>
    </row>
    <row r="52" spans="1:15" s="123" customFormat="1" ht="15" customHeight="1">
      <c r="A52" s="55">
        <v>3</v>
      </c>
      <c r="B52" s="87" t="s">
        <v>26</v>
      </c>
      <c r="C52" s="48" t="s">
        <v>0</v>
      </c>
      <c r="D52" s="83">
        <v>12</v>
      </c>
      <c r="E52" s="55"/>
      <c r="F52" s="55"/>
      <c r="G52" s="55"/>
      <c r="H52" s="71"/>
      <c r="I52" s="71"/>
      <c r="J52" s="96"/>
      <c r="K52" s="96">
        <v>100</v>
      </c>
      <c r="L52" s="52">
        <v>480</v>
      </c>
      <c r="M52" s="53">
        <v>100</v>
      </c>
      <c r="N52" s="54">
        <v>4</v>
      </c>
      <c r="O52" s="118"/>
    </row>
    <row r="53" spans="1:15" s="123" customFormat="1" ht="15" customHeight="1">
      <c r="A53" s="55">
        <v>4</v>
      </c>
      <c r="B53" s="97" t="s">
        <v>23</v>
      </c>
      <c r="C53" s="48" t="s">
        <v>0</v>
      </c>
      <c r="D53" s="49">
        <v>1</v>
      </c>
      <c r="E53" s="48">
        <v>15</v>
      </c>
      <c r="F53" s="48">
        <v>15</v>
      </c>
      <c r="G53" s="55"/>
      <c r="H53" s="71"/>
      <c r="I53" s="71"/>
      <c r="J53" s="96" t="s">
        <v>40</v>
      </c>
      <c r="K53" s="96">
        <v>4</v>
      </c>
      <c r="L53" s="52">
        <v>0</v>
      </c>
      <c r="M53" s="53">
        <f t="shared" si="1"/>
        <v>13</v>
      </c>
      <c r="N53" s="54">
        <f t="shared" si="2"/>
        <v>1</v>
      </c>
      <c r="O53" s="118"/>
    </row>
    <row r="54" spans="1:15" s="123" customFormat="1" ht="15" customHeight="1">
      <c r="A54" s="55">
        <v>5</v>
      </c>
      <c r="B54" s="97" t="s">
        <v>30</v>
      </c>
      <c r="C54" s="48" t="s">
        <v>0</v>
      </c>
      <c r="D54" s="49">
        <v>1</v>
      </c>
      <c r="E54" s="48">
        <v>15</v>
      </c>
      <c r="F54" s="48">
        <v>15</v>
      </c>
      <c r="G54" s="55"/>
      <c r="H54" s="71"/>
      <c r="I54" s="71"/>
      <c r="J54" s="96"/>
      <c r="K54" s="96">
        <v>4</v>
      </c>
      <c r="L54" s="52">
        <v>0</v>
      </c>
      <c r="M54" s="53">
        <f t="shared" si="1"/>
        <v>13</v>
      </c>
      <c r="N54" s="54">
        <f t="shared" si="2"/>
        <v>1</v>
      </c>
      <c r="O54" s="118"/>
    </row>
    <row r="55" spans="1:15" s="123" customFormat="1" ht="15" customHeight="1">
      <c r="A55" s="55"/>
      <c r="B55" s="88" t="str">
        <f>CONCATENATE("Semestr 3, razem godz. zajęć: ",SUM(E55:J55))</f>
        <v>Semestr 3, razem godz. zajęć: 90</v>
      </c>
      <c r="C55" s="89">
        <f>COUNTIF(C50:C52,"E")</f>
        <v>0</v>
      </c>
      <c r="D55" s="83">
        <f aca="true" t="shared" si="8" ref="D55:J55">SUM(D50:D54)</f>
        <v>30</v>
      </c>
      <c r="E55" s="83">
        <f t="shared" si="8"/>
        <v>30</v>
      </c>
      <c r="F55" s="83">
        <f t="shared" si="8"/>
        <v>30</v>
      </c>
      <c r="G55" s="83">
        <f t="shared" si="8"/>
        <v>0</v>
      </c>
      <c r="H55" s="83"/>
      <c r="I55" s="83">
        <f t="shared" si="8"/>
        <v>0</v>
      </c>
      <c r="J55" s="90">
        <f t="shared" si="8"/>
        <v>30</v>
      </c>
      <c r="K55" s="33">
        <f>SUM(K50:K54)</f>
        <v>189</v>
      </c>
      <c r="L55" s="33">
        <f>SUM(L50:L54)</f>
        <v>944</v>
      </c>
      <c r="M55" s="33">
        <f>SUM(M50:M54)</f>
        <v>214</v>
      </c>
      <c r="N55" s="33">
        <f>SUM(N50:N54)</f>
        <v>10</v>
      </c>
      <c r="O55" s="122"/>
    </row>
    <row r="56" spans="1:15" s="129" customFormat="1" ht="15" customHeight="1">
      <c r="A56" s="98"/>
      <c r="B56" s="98"/>
      <c r="C56" s="98"/>
      <c r="D56" s="99"/>
      <c r="E56" s="98"/>
      <c r="F56" s="98"/>
      <c r="G56" s="98"/>
      <c r="H56" s="98"/>
      <c r="I56" s="98"/>
      <c r="J56" s="98"/>
      <c r="K56" s="160"/>
      <c r="L56" s="81"/>
      <c r="M56" s="98"/>
      <c r="N56" s="54"/>
      <c r="O56" s="118"/>
    </row>
    <row r="57" spans="1:15" s="129" customFormat="1" ht="27.75" customHeight="1">
      <c r="A57" s="98"/>
      <c r="B57" s="98"/>
      <c r="C57" s="98"/>
      <c r="D57" s="41" t="s">
        <v>19</v>
      </c>
      <c r="E57" s="41" t="s">
        <v>12</v>
      </c>
      <c r="F57" s="41" t="s">
        <v>13</v>
      </c>
      <c r="G57" s="41" t="s">
        <v>36</v>
      </c>
      <c r="H57" s="32" t="s">
        <v>14</v>
      </c>
      <c r="I57" s="32" t="s">
        <v>1</v>
      </c>
      <c r="J57" s="42" t="s">
        <v>3</v>
      </c>
      <c r="K57" s="43" t="s">
        <v>62</v>
      </c>
      <c r="L57" s="43" t="s">
        <v>63</v>
      </c>
      <c r="M57" s="44" t="s">
        <v>64</v>
      </c>
      <c r="N57" s="45" t="s">
        <v>65</v>
      </c>
      <c r="O57" s="11"/>
    </row>
    <row r="58" spans="1:15" s="129" customFormat="1" ht="15" customHeight="1">
      <c r="A58" s="98"/>
      <c r="B58" s="100" t="str">
        <f>CONCATENATE("Razem godz. zajęć:  ",SUM(E58:J58))</f>
        <v>Razem godz. zajęć:  825</v>
      </c>
      <c r="C58" s="101"/>
      <c r="D58" s="102">
        <f aca="true" t="shared" si="9" ref="D58:I58">D55+D48+D24</f>
        <v>90</v>
      </c>
      <c r="E58" s="102">
        <f t="shared" si="9"/>
        <v>255</v>
      </c>
      <c r="F58" s="102">
        <f t="shared" si="9"/>
        <v>90</v>
      </c>
      <c r="G58" s="102">
        <f t="shared" si="9"/>
        <v>360</v>
      </c>
      <c r="H58" s="102">
        <f t="shared" si="9"/>
        <v>30</v>
      </c>
      <c r="I58" s="103">
        <f t="shared" si="9"/>
        <v>30</v>
      </c>
      <c r="J58" s="103">
        <f>J55+J48+J24-J52</f>
        <v>60</v>
      </c>
      <c r="K58" s="103">
        <f>K55+K48+K24</f>
        <v>319</v>
      </c>
      <c r="L58" s="103">
        <f>L55+L48+L24</f>
        <v>1579</v>
      </c>
      <c r="M58" s="103">
        <f>M55+M48+M24</f>
        <v>435</v>
      </c>
      <c r="N58" s="102">
        <f>N55+N48+N24</f>
        <v>26</v>
      </c>
      <c r="O58" s="118"/>
    </row>
    <row r="59" spans="1:14" s="129" customFormat="1" ht="15" customHeight="1">
      <c r="A59" s="98"/>
      <c r="B59" s="98"/>
      <c r="C59" s="98"/>
      <c r="D59" s="99"/>
      <c r="E59" s="98"/>
      <c r="F59" s="98"/>
      <c r="G59" s="98"/>
      <c r="H59" s="98"/>
      <c r="I59" s="98"/>
      <c r="J59" s="98"/>
      <c r="K59" s="160"/>
      <c r="L59" s="85"/>
      <c r="M59" s="98"/>
      <c r="N59" s="98"/>
    </row>
    <row r="60" spans="1:15" s="129" customFormat="1" ht="15" customHeight="1">
      <c r="A60" s="98"/>
      <c r="B60" s="104" t="s">
        <v>41</v>
      </c>
      <c r="C60" s="105">
        <f>D58</f>
        <v>90</v>
      </c>
      <c r="D60" s="106"/>
      <c r="E60" s="85" t="s">
        <v>83</v>
      </c>
      <c r="F60" s="107"/>
      <c r="G60" s="108"/>
      <c r="H60" s="109"/>
      <c r="I60" s="109"/>
      <c r="J60" s="109"/>
      <c r="K60" s="161"/>
      <c r="L60" s="110"/>
      <c r="M60" s="106"/>
      <c r="N60" s="85"/>
      <c r="O60" s="123"/>
    </row>
    <row r="61" spans="1:15" s="129" customFormat="1" ht="15" customHeight="1">
      <c r="A61" s="98"/>
      <c r="B61" s="104" t="s">
        <v>42</v>
      </c>
      <c r="C61" s="105">
        <f>SUM(E58:J58)</f>
        <v>825</v>
      </c>
      <c r="D61" s="111"/>
      <c r="E61" s="112" t="s">
        <v>84</v>
      </c>
      <c r="F61" s="113"/>
      <c r="G61" s="113"/>
      <c r="H61" s="113"/>
      <c r="I61" s="114"/>
      <c r="J61" s="114"/>
      <c r="K61" s="114"/>
      <c r="L61" s="109"/>
      <c r="M61" s="106"/>
      <c r="N61" s="85"/>
      <c r="O61" s="123"/>
    </row>
    <row r="62" spans="1:15" s="129" customFormat="1" ht="15" customHeight="1">
      <c r="A62" s="98"/>
      <c r="B62" s="104" t="s">
        <v>43</v>
      </c>
      <c r="C62" s="104">
        <f>L52</f>
        <v>480</v>
      </c>
      <c r="D62" s="115"/>
      <c r="E62" s="112" t="s">
        <v>85</v>
      </c>
      <c r="F62" s="85"/>
      <c r="G62" s="85"/>
      <c r="H62" s="85"/>
      <c r="I62" s="85"/>
      <c r="J62" s="85"/>
      <c r="K62" s="95"/>
      <c r="L62" s="109"/>
      <c r="M62" s="106"/>
      <c r="N62" s="85"/>
      <c r="O62" s="123"/>
    </row>
    <row r="63" spans="1:15" s="129" customFormat="1" ht="15" customHeight="1">
      <c r="A63" s="98"/>
      <c r="B63" s="104" t="s">
        <v>44</v>
      </c>
      <c r="C63" s="104">
        <f>L51</f>
        <v>450</v>
      </c>
      <c r="D63" s="115"/>
      <c r="E63" s="112" t="s">
        <v>86</v>
      </c>
      <c r="F63" s="85"/>
      <c r="G63" s="85"/>
      <c r="H63" s="85"/>
      <c r="I63" s="85"/>
      <c r="J63" s="85"/>
      <c r="K63" s="95"/>
      <c r="L63" s="114"/>
      <c r="M63" s="116"/>
      <c r="N63" s="85"/>
      <c r="O63" s="123"/>
    </row>
    <row r="64" spans="1:15" s="129" customFormat="1" ht="15" customHeight="1">
      <c r="A64" s="98"/>
      <c r="B64" s="104" t="s">
        <v>45</v>
      </c>
      <c r="C64" s="105">
        <f>SUM(C61:C63)</f>
        <v>1755</v>
      </c>
      <c r="D64" s="117"/>
      <c r="E64" s="112" t="s">
        <v>87</v>
      </c>
      <c r="F64" s="85"/>
      <c r="G64" s="85"/>
      <c r="H64" s="85"/>
      <c r="I64" s="85"/>
      <c r="J64" s="85"/>
      <c r="K64" s="95"/>
      <c r="L64" s="85"/>
      <c r="M64" s="106"/>
      <c r="N64" s="85"/>
      <c r="O64" s="123"/>
    </row>
  </sheetData>
  <sheetProtection/>
  <mergeCells count="6">
    <mergeCell ref="N11:N12"/>
    <mergeCell ref="A11:A12"/>
    <mergeCell ref="B11:B12"/>
    <mergeCell ref="C11:C12"/>
    <mergeCell ref="D11:D12"/>
    <mergeCell ref="E11:M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60" r:id="rId4"/>
  <colBreaks count="1" manualBreakCount="1">
    <brk id="11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zoomScalePageLayoutView="0" workbookViewId="0" topLeftCell="A10">
      <selection activeCell="D28" sqref="D28"/>
    </sheetView>
  </sheetViews>
  <sheetFormatPr defaultColWidth="9.00390625" defaultRowHeight="12.75"/>
  <cols>
    <col min="1" max="1" width="3.75390625" style="0" customWidth="1"/>
    <col min="2" max="2" width="49.00390625" style="0" customWidth="1"/>
    <col min="3" max="3" width="9.625" style="0" customWidth="1"/>
    <col min="4" max="4" width="5.75390625" style="0" bestFit="1" customWidth="1"/>
    <col min="5" max="10" width="5.75390625" style="0" customWidth="1"/>
    <col min="11" max="11" width="5.75390625" style="156" customWidth="1"/>
    <col min="12" max="12" width="5.75390625" style="4" customWidth="1"/>
    <col min="13" max="13" width="5.75390625" style="0" customWidth="1"/>
    <col min="14" max="14" width="7.625" style="0" customWidth="1"/>
  </cols>
  <sheetData>
    <row r="1" spans="1:14" ht="12.75">
      <c r="A1" s="28"/>
      <c r="B1" s="29"/>
      <c r="C1" s="29"/>
      <c r="D1" s="29"/>
      <c r="E1" s="29"/>
      <c r="F1" s="29"/>
      <c r="G1" s="29"/>
      <c r="H1" s="29"/>
      <c r="I1" s="29"/>
      <c r="J1" s="29"/>
      <c r="K1" s="158"/>
      <c r="L1" s="29"/>
      <c r="M1" s="29"/>
      <c r="N1" s="29"/>
    </row>
    <row r="2" spans="1:14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158"/>
      <c r="L2" s="29"/>
      <c r="M2" s="29"/>
      <c r="N2" s="29"/>
    </row>
    <row r="3" spans="1:14" ht="12.75">
      <c r="A3" s="28"/>
      <c r="B3" s="29"/>
      <c r="C3" s="29"/>
      <c r="D3" s="29"/>
      <c r="E3" s="29"/>
      <c r="F3" s="29"/>
      <c r="G3" s="29"/>
      <c r="H3" s="29"/>
      <c r="I3" s="29"/>
      <c r="J3" s="29"/>
      <c r="K3" s="158"/>
      <c r="L3" s="29"/>
      <c r="M3" s="29"/>
      <c r="N3" s="29"/>
    </row>
    <row r="4" spans="1:14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158"/>
      <c r="L4" s="29"/>
      <c r="M4" s="29"/>
      <c r="N4" s="29"/>
    </row>
    <row r="5" spans="1:14" ht="12.75">
      <c r="A5" s="28"/>
      <c r="B5" s="29"/>
      <c r="C5" s="29"/>
      <c r="D5" s="29"/>
      <c r="E5" s="29"/>
      <c r="F5" s="29"/>
      <c r="G5" s="29"/>
      <c r="H5" s="29"/>
      <c r="I5" s="29"/>
      <c r="J5" s="29"/>
      <c r="K5" s="158"/>
      <c r="L5" s="29"/>
      <c r="M5" s="29"/>
      <c r="N5" s="29"/>
    </row>
    <row r="6" spans="1:14" ht="20.2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158"/>
      <c r="L6" s="29"/>
      <c r="M6" s="29"/>
      <c r="N6" s="29"/>
    </row>
    <row r="7" spans="1:14" ht="12.75">
      <c r="A7" s="28"/>
      <c r="B7" s="29"/>
      <c r="C7" s="29"/>
      <c r="D7" s="29"/>
      <c r="E7" s="29"/>
      <c r="F7" s="29"/>
      <c r="G7" s="29"/>
      <c r="H7" s="29"/>
      <c r="I7" s="29"/>
      <c r="J7" s="29"/>
      <c r="K7" s="158"/>
      <c r="L7" s="29"/>
      <c r="M7" s="29"/>
      <c r="N7" s="29"/>
    </row>
    <row r="8" spans="1:14" ht="18" customHeight="1">
      <c r="A8" s="138" t="s">
        <v>20</v>
      </c>
      <c r="B8" s="29"/>
      <c r="C8" s="29"/>
      <c r="D8" s="29"/>
      <c r="E8" s="29"/>
      <c r="F8" s="29"/>
      <c r="G8" s="29"/>
      <c r="H8" s="29"/>
      <c r="I8" s="29"/>
      <c r="J8" s="29"/>
      <c r="K8" s="158"/>
      <c r="L8" s="29"/>
      <c r="M8" s="29"/>
      <c r="N8" s="29"/>
    </row>
    <row r="9" spans="1:14" ht="20.25">
      <c r="A9" s="138" t="s">
        <v>92</v>
      </c>
      <c r="B9" s="29"/>
      <c r="C9" s="29"/>
      <c r="D9" s="29"/>
      <c r="E9" s="29"/>
      <c r="F9" s="29"/>
      <c r="G9" s="29"/>
      <c r="H9" s="29"/>
      <c r="I9" s="29"/>
      <c r="J9" s="29"/>
      <c r="K9" s="158"/>
      <c r="L9" s="29"/>
      <c r="M9" s="29"/>
      <c r="N9" s="29"/>
    </row>
    <row r="10" spans="1:14" ht="12.75">
      <c r="A10" s="31"/>
      <c r="B10" s="29"/>
      <c r="C10" s="29"/>
      <c r="D10" s="29"/>
      <c r="E10" s="29"/>
      <c r="F10" s="29"/>
      <c r="G10" s="29"/>
      <c r="H10" s="29"/>
      <c r="I10" s="29"/>
      <c r="J10" s="29"/>
      <c r="K10" s="158"/>
      <c r="L10" s="29"/>
      <c r="M10" s="29"/>
      <c r="N10" s="29"/>
    </row>
    <row r="11" spans="1:14" s="2" customFormat="1" ht="35.25" customHeight="1">
      <c r="A11" s="184" t="s">
        <v>8</v>
      </c>
      <c r="B11" s="184" t="s">
        <v>9</v>
      </c>
      <c r="C11" s="185" t="s">
        <v>11</v>
      </c>
      <c r="D11" s="173" t="s">
        <v>19</v>
      </c>
      <c r="E11" s="175" t="s">
        <v>10</v>
      </c>
      <c r="F11" s="175"/>
      <c r="G11" s="175"/>
      <c r="H11" s="175"/>
      <c r="I11" s="175"/>
      <c r="J11" s="175"/>
      <c r="K11" s="175"/>
      <c r="L11" s="175"/>
      <c r="M11" s="175"/>
      <c r="N11" s="136" t="s">
        <v>38</v>
      </c>
    </row>
    <row r="12" spans="1:14" s="2" customFormat="1" ht="16.5" customHeight="1">
      <c r="A12" s="174"/>
      <c r="B12" s="174"/>
      <c r="C12" s="186"/>
      <c r="D12" s="174"/>
      <c r="E12" s="34" t="s">
        <v>12</v>
      </c>
      <c r="F12" s="34" t="s">
        <v>13</v>
      </c>
      <c r="G12" s="34" t="s">
        <v>36</v>
      </c>
      <c r="H12" s="35" t="s">
        <v>14</v>
      </c>
      <c r="I12" s="34" t="s">
        <v>1</v>
      </c>
      <c r="J12" s="34" t="s">
        <v>3</v>
      </c>
      <c r="K12" s="37" t="s">
        <v>62</v>
      </c>
      <c r="L12" s="37" t="s">
        <v>63</v>
      </c>
      <c r="M12" s="38" t="s">
        <v>64</v>
      </c>
      <c r="N12" s="137" t="s">
        <v>64</v>
      </c>
    </row>
    <row r="13" spans="1:14" s="2" customFormat="1" ht="15" customHeight="1">
      <c r="A13" s="92" t="s">
        <v>7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33"/>
      <c r="M13" s="39"/>
      <c r="N13" s="39"/>
    </row>
    <row r="14" spans="1:14" s="5" customFormat="1" ht="15" customHeight="1">
      <c r="A14" s="46">
        <v>1</v>
      </c>
      <c r="B14" s="47" t="s">
        <v>15</v>
      </c>
      <c r="C14" s="48" t="s">
        <v>2</v>
      </c>
      <c r="D14" s="139">
        <v>4</v>
      </c>
      <c r="E14" s="48">
        <v>8</v>
      </c>
      <c r="F14" s="48"/>
      <c r="G14" s="48">
        <v>16</v>
      </c>
      <c r="H14" s="48"/>
      <c r="I14" s="48"/>
      <c r="J14" s="140"/>
      <c r="K14" s="53">
        <v>8</v>
      </c>
      <c r="L14" s="52">
        <f>D14*25-(E14+F14+G14+H14+I14+J14+K14)</f>
        <v>68</v>
      </c>
      <c r="M14" s="53">
        <f>IF(E14=16,12,6)</f>
        <v>6</v>
      </c>
      <c r="N14" s="54">
        <f>ROUND((M14/25+(M14*L14/SUM(D14:J14))/25),0)</f>
        <v>1</v>
      </c>
    </row>
    <row r="15" spans="1:14" s="5" customFormat="1" ht="15" customHeight="1">
      <c r="A15" s="46">
        <v>2</v>
      </c>
      <c r="B15" s="47" t="s">
        <v>16</v>
      </c>
      <c r="C15" s="48" t="s">
        <v>2</v>
      </c>
      <c r="D15" s="139">
        <v>4</v>
      </c>
      <c r="E15" s="48">
        <v>8</v>
      </c>
      <c r="F15" s="48"/>
      <c r="G15" s="48">
        <v>16</v>
      </c>
      <c r="H15" s="48"/>
      <c r="I15" s="48"/>
      <c r="J15" s="140"/>
      <c r="K15" s="53">
        <v>8</v>
      </c>
      <c r="L15" s="52">
        <f aca="true" t="shared" si="0" ref="L15:L22">D15*25-(E15+F15+G15+H15+I15+J15+K15)</f>
        <v>68</v>
      </c>
      <c r="M15" s="53">
        <f aca="true" t="shared" si="1" ref="M15:M21">IF(E15=16,12,6)</f>
        <v>6</v>
      </c>
      <c r="N15" s="54">
        <f aca="true" t="shared" si="2" ref="N15:N50">ROUND((M15/25+(M15*L15/SUM(D15:J15))/25),0)</f>
        <v>1</v>
      </c>
    </row>
    <row r="16" spans="1:14" s="5" customFormat="1" ht="15" customHeight="1">
      <c r="A16" s="55">
        <v>3</v>
      </c>
      <c r="B16" s="47" t="s">
        <v>35</v>
      </c>
      <c r="C16" s="48" t="s">
        <v>2</v>
      </c>
      <c r="D16" s="139">
        <v>4</v>
      </c>
      <c r="E16" s="48">
        <v>8</v>
      </c>
      <c r="F16" s="48"/>
      <c r="G16" s="48">
        <v>16</v>
      </c>
      <c r="H16" s="48"/>
      <c r="I16" s="48"/>
      <c r="J16" s="140"/>
      <c r="K16" s="53">
        <v>8</v>
      </c>
      <c r="L16" s="52">
        <f t="shared" si="0"/>
        <v>68</v>
      </c>
      <c r="M16" s="53">
        <f t="shared" si="1"/>
        <v>6</v>
      </c>
      <c r="N16" s="54">
        <f t="shared" si="2"/>
        <v>1</v>
      </c>
    </row>
    <row r="17" spans="1:14" s="5" customFormat="1" ht="15" customHeight="1">
      <c r="A17" s="46">
        <v>4</v>
      </c>
      <c r="B17" s="47" t="s">
        <v>18</v>
      </c>
      <c r="C17" s="48" t="s">
        <v>2</v>
      </c>
      <c r="D17" s="139">
        <v>4</v>
      </c>
      <c r="E17" s="48">
        <v>8</v>
      </c>
      <c r="F17" s="48"/>
      <c r="G17" s="48">
        <v>16</v>
      </c>
      <c r="H17" s="48"/>
      <c r="I17" s="140"/>
      <c r="J17" s="140"/>
      <c r="K17" s="53">
        <v>8</v>
      </c>
      <c r="L17" s="52">
        <f t="shared" si="0"/>
        <v>68</v>
      </c>
      <c r="M17" s="53">
        <f t="shared" si="1"/>
        <v>6</v>
      </c>
      <c r="N17" s="54">
        <f t="shared" si="2"/>
        <v>1</v>
      </c>
    </row>
    <row r="18" spans="1:14" s="5" customFormat="1" ht="15" customHeight="1">
      <c r="A18" s="46">
        <v>5</v>
      </c>
      <c r="B18" s="47" t="s">
        <v>32</v>
      </c>
      <c r="C18" s="48" t="s">
        <v>0</v>
      </c>
      <c r="D18" s="139">
        <v>4</v>
      </c>
      <c r="E18" s="48">
        <v>8</v>
      </c>
      <c r="F18" s="48"/>
      <c r="G18" s="48">
        <v>16</v>
      </c>
      <c r="H18" s="48"/>
      <c r="I18" s="140"/>
      <c r="J18" s="140"/>
      <c r="K18" s="53">
        <v>8</v>
      </c>
      <c r="L18" s="52">
        <f t="shared" si="0"/>
        <v>68</v>
      </c>
      <c r="M18" s="53">
        <f t="shared" si="1"/>
        <v>6</v>
      </c>
      <c r="N18" s="54">
        <f t="shared" si="2"/>
        <v>1</v>
      </c>
    </row>
    <row r="19" spans="1:14" s="5" customFormat="1" ht="15" customHeight="1">
      <c r="A19" s="46">
        <v>6</v>
      </c>
      <c r="B19" s="47" t="s">
        <v>29</v>
      </c>
      <c r="C19" s="48" t="s">
        <v>0</v>
      </c>
      <c r="D19" s="139">
        <v>3</v>
      </c>
      <c r="E19" s="48">
        <v>8</v>
      </c>
      <c r="F19" s="48"/>
      <c r="G19" s="48"/>
      <c r="H19" s="48">
        <v>16</v>
      </c>
      <c r="I19" s="140"/>
      <c r="J19" s="140"/>
      <c r="K19" s="53">
        <v>8</v>
      </c>
      <c r="L19" s="52">
        <f t="shared" si="0"/>
        <v>43</v>
      </c>
      <c r="M19" s="53">
        <f t="shared" si="1"/>
        <v>6</v>
      </c>
      <c r="N19" s="54">
        <f t="shared" si="2"/>
        <v>1</v>
      </c>
    </row>
    <row r="20" spans="1:14" s="5" customFormat="1" ht="15" customHeight="1">
      <c r="A20" s="46">
        <v>7</v>
      </c>
      <c r="B20" s="47" t="s">
        <v>22</v>
      </c>
      <c r="C20" s="48" t="s">
        <v>0</v>
      </c>
      <c r="D20" s="139">
        <v>3</v>
      </c>
      <c r="E20" s="48">
        <v>8</v>
      </c>
      <c r="F20" s="48"/>
      <c r="G20" s="48">
        <v>16</v>
      </c>
      <c r="H20" s="48"/>
      <c r="I20" s="140"/>
      <c r="J20" s="140"/>
      <c r="K20" s="53">
        <v>8</v>
      </c>
      <c r="L20" s="52">
        <f t="shared" si="0"/>
        <v>43</v>
      </c>
      <c r="M20" s="53">
        <f t="shared" si="1"/>
        <v>6</v>
      </c>
      <c r="N20" s="54">
        <f t="shared" si="2"/>
        <v>1</v>
      </c>
    </row>
    <row r="21" spans="1:14" s="5" customFormat="1" ht="15" customHeight="1">
      <c r="A21" s="46">
        <v>8</v>
      </c>
      <c r="B21" s="47" t="s">
        <v>24</v>
      </c>
      <c r="C21" s="48" t="s">
        <v>0</v>
      </c>
      <c r="D21" s="139">
        <v>2</v>
      </c>
      <c r="E21" s="48">
        <v>18</v>
      </c>
      <c r="F21" s="48"/>
      <c r="G21" s="48"/>
      <c r="H21" s="48"/>
      <c r="I21" s="140"/>
      <c r="J21" s="140"/>
      <c r="K21" s="53">
        <v>4</v>
      </c>
      <c r="L21" s="52">
        <f t="shared" si="0"/>
        <v>28</v>
      </c>
      <c r="M21" s="53">
        <f t="shared" si="1"/>
        <v>6</v>
      </c>
      <c r="N21" s="54">
        <f t="shared" si="2"/>
        <v>1</v>
      </c>
    </row>
    <row r="22" spans="1:14" s="5" customFormat="1" ht="15" customHeight="1">
      <c r="A22" s="46">
        <v>9</v>
      </c>
      <c r="B22" s="47" t="s">
        <v>31</v>
      </c>
      <c r="C22" s="48" t="s">
        <v>0</v>
      </c>
      <c r="D22" s="139">
        <v>2</v>
      </c>
      <c r="E22" s="48"/>
      <c r="F22" s="48">
        <v>16</v>
      </c>
      <c r="G22" s="48"/>
      <c r="H22" s="48"/>
      <c r="I22" s="140"/>
      <c r="J22" s="140"/>
      <c r="K22" s="53">
        <v>4</v>
      </c>
      <c r="L22" s="52">
        <f t="shared" si="0"/>
        <v>30</v>
      </c>
      <c r="M22" s="53">
        <v>0</v>
      </c>
      <c r="N22" s="54">
        <f t="shared" si="2"/>
        <v>0</v>
      </c>
    </row>
    <row r="23" spans="1:14" s="5" customFormat="1" ht="15" customHeight="1">
      <c r="A23" s="46"/>
      <c r="B23" s="58"/>
      <c r="C23" s="59"/>
      <c r="D23" s="141"/>
      <c r="E23" s="59"/>
      <c r="F23" s="59"/>
      <c r="G23" s="59"/>
      <c r="H23" s="59"/>
      <c r="I23" s="142"/>
      <c r="J23" s="142"/>
      <c r="K23" s="53"/>
      <c r="L23" s="52"/>
      <c r="M23" s="53"/>
      <c r="N23" s="54"/>
    </row>
    <row r="24" spans="1:14" s="5" customFormat="1" ht="15" customHeight="1">
      <c r="A24" s="52"/>
      <c r="B24" s="63" t="str">
        <f>CONCATENATE("Semestr 1, razem godz. zajęć:   ",SUM(E24:J24))</f>
        <v>Semestr 1, razem godz. zajęć:   202</v>
      </c>
      <c r="C24" s="64"/>
      <c r="D24" s="65">
        <f aca="true" t="shared" si="3" ref="D24:J24">SUM(D14:D23)</f>
        <v>30</v>
      </c>
      <c r="E24" s="65">
        <f t="shared" si="3"/>
        <v>74</v>
      </c>
      <c r="F24" s="65">
        <f t="shared" si="3"/>
        <v>16</v>
      </c>
      <c r="G24" s="65">
        <f t="shared" si="3"/>
        <v>96</v>
      </c>
      <c r="H24" s="65">
        <f t="shared" si="3"/>
        <v>16</v>
      </c>
      <c r="I24" s="64">
        <f t="shared" si="3"/>
        <v>0</v>
      </c>
      <c r="J24" s="64">
        <f t="shared" si="3"/>
        <v>0</v>
      </c>
      <c r="K24" s="33">
        <f>SUM(K14:K23)</f>
        <v>64</v>
      </c>
      <c r="L24" s="33">
        <f>SUM(L14:L23)</f>
        <v>484</v>
      </c>
      <c r="M24" s="33">
        <f>SUM(M14:M23)</f>
        <v>48</v>
      </c>
      <c r="N24" s="33">
        <f>SUM(N14:N23)</f>
        <v>8</v>
      </c>
    </row>
    <row r="25" spans="1:14" s="5" customFormat="1" ht="15" customHeight="1">
      <c r="A25" s="66" t="s">
        <v>5</v>
      </c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9"/>
      <c r="M25" s="69"/>
      <c r="N25" s="143"/>
    </row>
    <row r="26" spans="1:14" s="5" customFormat="1" ht="15" customHeight="1">
      <c r="A26" s="70"/>
      <c r="B26" s="66" t="s">
        <v>25</v>
      </c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69"/>
      <c r="N26" s="143"/>
    </row>
    <row r="27" spans="1:14" s="5" customFormat="1" ht="15" customHeight="1">
      <c r="A27" s="71">
        <v>1</v>
      </c>
      <c r="B27" s="72" t="s">
        <v>21</v>
      </c>
      <c r="C27" s="73" t="s">
        <v>0</v>
      </c>
      <c r="D27" s="73">
        <v>2</v>
      </c>
      <c r="E27" s="73"/>
      <c r="F27" s="74"/>
      <c r="G27" s="73"/>
      <c r="H27" s="73"/>
      <c r="I27" s="73"/>
      <c r="J27" s="73">
        <v>16</v>
      </c>
      <c r="K27" s="75">
        <v>6</v>
      </c>
      <c r="L27" s="52">
        <f>D27*25-(E27+F27+G27+H27+I27+J27+K27)</f>
        <v>28</v>
      </c>
      <c r="M27" s="52">
        <v>12</v>
      </c>
      <c r="N27" s="54">
        <f t="shared" si="2"/>
        <v>1</v>
      </c>
    </row>
    <row r="28" spans="1:14" s="5" customFormat="1" ht="15" customHeight="1">
      <c r="A28" s="71">
        <v>2</v>
      </c>
      <c r="B28" s="47" t="s">
        <v>31</v>
      </c>
      <c r="C28" s="73" t="s">
        <v>0</v>
      </c>
      <c r="D28" s="73">
        <v>2</v>
      </c>
      <c r="E28" s="73"/>
      <c r="F28" s="73">
        <v>16</v>
      </c>
      <c r="G28" s="73"/>
      <c r="H28" s="73"/>
      <c r="I28" s="73"/>
      <c r="J28" s="73"/>
      <c r="K28" s="75">
        <v>4</v>
      </c>
      <c r="L28" s="52">
        <f>D28*25-(E28+F28+G28+H28+I28+J28+K28)</f>
        <v>30</v>
      </c>
      <c r="M28" s="52">
        <v>0</v>
      </c>
      <c r="N28" s="54">
        <f t="shared" si="2"/>
        <v>0</v>
      </c>
    </row>
    <row r="29" spans="1:14" s="3" customFormat="1" ht="15" customHeight="1">
      <c r="A29" s="76"/>
      <c r="B29" s="76" t="s">
        <v>28</v>
      </c>
      <c r="C29" s="77"/>
      <c r="D29" s="78"/>
      <c r="E29" s="79"/>
      <c r="F29" s="79"/>
      <c r="G29" s="79"/>
      <c r="H29" s="79"/>
      <c r="I29" s="79"/>
      <c r="J29" s="79"/>
      <c r="K29" s="159"/>
      <c r="L29" s="69"/>
      <c r="M29" s="69"/>
      <c r="N29" s="143"/>
    </row>
    <row r="30" spans="1:14" s="3" customFormat="1" ht="15" customHeight="1">
      <c r="A30" s="55">
        <v>3</v>
      </c>
      <c r="B30" s="82" t="s">
        <v>67</v>
      </c>
      <c r="C30" s="48" t="s">
        <v>2</v>
      </c>
      <c r="D30" s="48">
        <v>4</v>
      </c>
      <c r="E30" s="55">
        <v>8</v>
      </c>
      <c r="F30" s="55"/>
      <c r="G30" s="55">
        <v>16</v>
      </c>
      <c r="H30" s="55"/>
      <c r="I30" s="55"/>
      <c r="J30" s="86"/>
      <c r="K30" s="96">
        <v>8</v>
      </c>
      <c r="L30" s="52">
        <f aca="true" t="shared" si="4" ref="L30:L35">D30*25-(E30+F30+G30+H30+I30+J30+K30)</f>
        <v>68</v>
      </c>
      <c r="M30" s="52">
        <f aca="true" t="shared" si="5" ref="M30:M35">IF(D30=16,12,6)</f>
        <v>6</v>
      </c>
      <c r="N30" s="54">
        <f t="shared" si="2"/>
        <v>1</v>
      </c>
    </row>
    <row r="31" spans="1:14" s="3" customFormat="1" ht="15" customHeight="1">
      <c r="A31" s="55">
        <v>4</v>
      </c>
      <c r="B31" s="85" t="s">
        <v>68</v>
      </c>
      <c r="C31" s="48" t="s">
        <v>2</v>
      </c>
      <c r="D31" s="48">
        <v>4</v>
      </c>
      <c r="E31" s="55">
        <v>8</v>
      </c>
      <c r="F31" s="55"/>
      <c r="G31" s="55">
        <v>16</v>
      </c>
      <c r="H31" s="55"/>
      <c r="I31" s="55"/>
      <c r="J31" s="86"/>
      <c r="K31" s="96">
        <v>8</v>
      </c>
      <c r="L31" s="52">
        <f t="shared" si="4"/>
        <v>68</v>
      </c>
      <c r="M31" s="52">
        <f t="shared" si="5"/>
        <v>6</v>
      </c>
      <c r="N31" s="54">
        <f t="shared" si="2"/>
        <v>1</v>
      </c>
    </row>
    <row r="32" spans="1:14" s="3" customFormat="1" ht="15" customHeight="1">
      <c r="A32" s="55">
        <v>5</v>
      </c>
      <c r="B32" s="86" t="s">
        <v>69</v>
      </c>
      <c r="C32" s="48" t="s">
        <v>2</v>
      </c>
      <c r="D32" s="48">
        <v>4</v>
      </c>
      <c r="E32" s="55">
        <v>8</v>
      </c>
      <c r="F32" s="55"/>
      <c r="G32" s="55">
        <v>16</v>
      </c>
      <c r="H32" s="55"/>
      <c r="I32" s="55"/>
      <c r="J32" s="86"/>
      <c r="K32" s="96">
        <v>8</v>
      </c>
      <c r="L32" s="52">
        <f t="shared" si="4"/>
        <v>68</v>
      </c>
      <c r="M32" s="53">
        <f t="shared" si="5"/>
        <v>6</v>
      </c>
      <c r="N32" s="54">
        <f t="shared" si="2"/>
        <v>1</v>
      </c>
    </row>
    <row r="33" spans="1:14" s="3" customFormat="1" ht="15" customHeight="1">
      <c r="A33" s="55">
        <v>6</v>
      </c>
      <c r="B33" s="87" t="s">
        <v>70</v>
      </c>
      <c r="C33" s="48" t="s">
        <v>0</v>
      </c>
      <c r="D33" s="48">
        <v>4</v>
      </c>
      <c r="E33" s="55">
        <v>8</v>
      </c>
      <c r="F33" s="55"/>
      <c r="G33" s="55">
        <v>16</v>
      </c>
      <c r="H33" s="55"/>
      <c r="I33" s="55"/>
      <c r="J33" s="86"/>
      <c r="K33" s="96">
        <v>8</v>
      </c>
      <c r="L33" s="52">
        <f t="shared" si="4"/>
        <v>68</v>
      </c>
      <c r="M33" s="53">
        <f t="shared" si="5"/>
        <v>6</v>
      </c>
      <c r="N33" s="54">
        <f t="shared" si="2"/>
        <v>1</v>
      </c>
    </row>
    <row r="34" spans="1:14" s="3" customFormat="1" ht="15" customHeight="1">
      <c r="A34" s="55">
        <v>7</v>
      </c>
      <c r="B34" s="87" t="s">
        <v>71</v>
      </c>
      <c r="C34" s="48" t="s">
        <v>0</v>
      </c>
      <c r="D34" s="48">
        <v>4</v>
      </c>
      <c r="E34" s="55">
        <v>8</v>
      </c>
      <c r="F34" s="55"/>
      <c r="G34" s="55">
        <v>16</v>
      </c>
      <c r="H34" s="55"/>
      <c r="I34" s="55"/>
      <c r="J34" s="86"/>
      <c r="K34" s="96">
        <v>8</v>
      </c>
      <c r="L34" s="52">
        <f t="shared" si="4"/>
        <v>68</v>
      </c>
      <c r="M34" s="53">
        <f t="shared" si="5"/>
        <v>6</v>
      </c>
      <c r="N34" s="54">
        <f t="shared" si="2"/>
        <v>1</v>
      </c>
    </row>
    <row r="35" spans="1:14" s="3" customFormat="1" ht="15" customHeight="1">
      <c r="A35" s="55">
        <v>8</v>
      </c>
      <c r="B35" s="87" t="s">
        <v>72</v>
      </c>
      <c r="C35" s="48" t="s">
        <v>0</v>
      </c>
      <c r="D35" s="48">
        <v>4</v>
      </c>
      <c r="E35" s="55">
        <v>8</v>
      </c>
      <c r="F35" s="55"/>
      <c r="G35" s="55">
        <v>16</v>
      </c>
      <c r="H35" s="55"/>
      <c r="I35" s="55"/>
      <c r="J35" s="86"/>
      <c r="K35" s="96">
        <v>8</v>
      </c>
      <c r="L35" s="52">
        <f t="shared" si="4"/>
        <v>68</v>
      </c>
      <c r="M35" s="53">
        <f t="shared" si="5"/>
        <v>6</v>
      </c>
      <c r="N35" s="54">
        <f t="shared" si="2"/>
        <v>1</v>
      </c>
    </row>
    <row r="36" spans="1:14" s="3" customFormat="1" ht="15" customHeight="1">
      <c r="A36" s="55">
        <v>10</v>
      </c>
      <c r="B36" s="87" t="s">
        <v>74</v>
      </c>
      <c r="C36" s="48" t="s">
        <v>0</v>
      </c>
      <c r="D36" s="48">
        <v>2</v>
      </c>
      <c r="E36" s="55"/>
      <c r="F36" s="55"/>
      <c r="G36" s="55"/>
      <c r="H36" s="55"/>
      <c r="I36" s="55">
        <v>16</v>
      </c>
      <c r="J36" s="86"/>
      <c r="K36" s="96">
        <v>8</v>
      </c>
      <c r="L36" s="52">
        <f>D36*25-(E36+F36+G36+H36+I36+J36+K36)</f>
        <v>26</v>
      </c>
      <c r="M36" s="52">
        <v>0</v>
      </c>
      <c r="N36" s="54">
        <f>ROUND((M36/25+(M36*L36/SUM(D36:J36))/25),0)</f>
        <v>0</v>
      </c>
    </row>
    <row r="37" spans="1:14" s="3" customFormat="1" ht="15" customHeight="1">
      <c r="A37" s="55"/>
      <c r="B37" s="87"/>
      <c r="C37" s="48"/>
      <c r="D37" s="48"/>
      <c r="E37" s="55"/>
      <c r="F37" s="55"/>
      <c r="G37" s="55"/>
      <c r="H37" s="55"/>
      <c r="I37" s="55"/>
      <c r="J37" s="86"/>
      <c r="K37" s="96"/>
      <c r="L37" s="52"/>
      <c r="M37" s="52"/>
      <c r="N37" s="54"/>
    </row>
    <row r="38" spans="1:14" s="3" customFormat="1" ht="15" customHeight="1">
      <c r="A38" s="55"/>
      <c r="B38" s="88" t="str">
        <f>CONCATENATE("Semestr 2, razem godz. zajęć:   ",SUM(E38:J38))</f>
        <v>Semestr 2, razem godz. zajęć:   192</v>
      </c>
      <c r="C38" s="89"/>
      <c r="D38" s="83">
        <f aca="true" t="shared" si="6" ref="D38:N38">SUM(D30:D37)+D27+D28</f>
        <v>30</v>
      </c>
      <c r="E38" s="83">
        <f t="shared" si="6"/>
        <v>48</v>
      </c>
      <c r="F38" s="83">
        <f t="shared" si="6"/>
        <v>16</v>
      </c>
      <c r="G38" s="83">
        <f t="shared" si="6"/>
        <v>96</v>
      </c>
      <c r="H38" s="83"/>
      <c r="I38" s="83">
        <f t="shared" si="6"/>
        <v>16</v>
      </c>
      <c r="J38" s="83">
        <f t="shared" si="6"/>
        <v>16</v>
      </c>
      <c r="K38" s="91">
        <f t="shared" si="6"/>
        <v>66</v>
      </c>
      <c r="L38" s="65">
        <f t="shared" si="6"/>
        <v>492</v>
      </c>
      <c r="M38" s="65">
        <f t="shared" si="6"/>
        <v>48</v>
      </c>
      <c r="N38" s="65">
        <f t="shared" si="6"/>
        <v>7</v>
      </c>
    </row>
    <row r="39" spans="1:14" s="3" customFormat="1" ht="15" customHeight="1">
      <c r="A39" s="76"/>
      <c r="B39" s="76" t="s">
        <v>27</v>
      </c>
      <c r="C39" s="77"/>
      <c r="D39" s="78"/>
      <c r="E39" s="79"/>
      <c r="F39" s="79"/>
      <c r="G39" s="79"/>
      <c r="H39" s="79"/>
      <c r="I39" s="79"/>
      <c r="J39" s="79"/>
      <c r="K39" s="159"/>
      <c r="L39" s="69"/>
      <c r="M39" s="69"/>
      <c r="N39" s="143"/>
    </row>
    <row r="40" spans="1:14" s="3" customFormat="1" ht="15" customHeight="1">
      <c r="A40" s="55">
        <v>3</v>
      </c>
      <c r="B40" s="82" t="s">
        <v>75</v>
      </c>
      <c r="C40" s="48" t="s">
        <v>2</v>
      </c>
      <c r="D40" s="48">
        <v>4</v>
      </c>
      <c r="E40" s="55">
        <v>8</v>
      </c>
      <c r="F40" s="55"/>
      <c r="G40" s="55">
        <v>16</v>
      </c>
      <c r="H40" s="55"/>
      <c r="I40" s="55"/>
      <c r="J40" s="86"/>
      <c r="K40" s="96">
        <v>8</v>
      </c>
      <c r="L40" s="52">
        <f aca="true" t="shared" si="7" ref="L40:L45">D40*25-(E40+F40+G40+H40+I40+J40+K40)</f>
        <v>68</v>
      </c>
      <c r="M40" s="52">
        <f aca="true" t="shared" si="8" ref="M40:M45">IF(D40=16,12,6)</f>
        <v>6</v>
      </c>
      <c r="N40" s="54">
        <f t="shared" si="2"/>
        <v>1</v>
      </c>
    </row>
    <row r="41" spans="1:14" s="3" customFormat="1" ht="15" customHeight="1">
      <c r="A41" s="55">
        <v>4</v>
      </c>
      <c r="B41" s="85" t="s">
        <v>76</v>
      </c>
      <c r="C41" s="48" t="s">
        <v>2</v>
      </c>
      <c r="D41" s="48">
        <v>4</v>
      </c>
      <c r="E41" s="55">
        <v>8</v>
      </c>
      <c r="F41" s="55"/>
      <c r="G41" s="55">
        <v>16</v>
      </c>
      <c r="H41" s="55"/>
      <c r="I41" s="55"/>
      <c r="J41" s="86"/>
      <c r="K41" s="96">
        <v>8</v>
      </c>
      <c r="L41" s="52">
        <f t="shared" si="7"/>
        <v>68</v>
      </c>
      <c r="M41" s="52">
        <f t="shared" si="8"/>
        <v>6</v>
      </c>
      <c r="N41" s="54">
        <f t="shared" si="2"/>
        <v>1</v>
      </c>
    </row>
    <row r="42" spans="1:14" s="3" customFormat="1" ht="15" customHeight="1">
      <c r="A42" s="55">
        <v>5</v>
      </c>
      <c r="B42" s="86" t="s">
        <v>77</v>
      </c>
      <c r="C42" s="48" t="s">
        <v>2</v>
      </c>
      <c r="D42" s="48">
        <v>4</v>
      </c>
      <c r="E42" s="55">
        <v>8</v>
      </c>
      <c r="F42" s="55"/>
      <c r="G42" s="55">
        <v>16</v>
      </c>
      <c r="H42" s="55"/>
      <c r="I42" s="55"/>
      <c r="J42" s="86"/>
      <c r="K42" s="96">
        <v>8</v>
      </c>
      <c r="L42" s="52">
        <f t="shared" si="7"/>
        <v>68</v>
      </c>
      <c r="M42" s="53">
        <f t="shared" si="8"/>
        <v>6</v>
      </c>
      <c r="N42" s="54">
        <f t="shared" si="2"/>
        <v>1</v>
      </c>
    </row>
    <row r="43" spans="1:14" s="3" customFormat="1" ht="15" customHeight="1">
      <c r="A43" s="55">
        <v>6</v>
      </c>
      <c r="B43" s="87" t="s">
        <v>78</v>
      </c>
      <c r="C43" s="48" t="s">
        <v>0</v>
      </c>
      <c r="D43" s="48">
        <v>4</v>
      </c>
      <c r="E43" s="55">
        <v>8</v>
      </c>
      <c r="F43" s="55"/>
      <c r="G43" s="55">
        <v>16</v>
      </c>
      <c r="H43" s="55"/>
      <c r="I43" s="55"/>
      <c r="J43" s="86"/>
      <c r="K43" s="96">
        <v>8</v>
      </c>
      <c r="L43" s="52">
        <f t="shared" si="7"/>
        <v>68</v>
      </c>
      <c r="M43" s="53">
        <f t="shared" si="8"/>
        <v>6</v>
      </c>
      <c r="N43" s="54">
        <f t="shared" si="2"/>
        <v>1</v>
      </c>
    </row>
    <row r="44" spans="1:14" s="3" customFormat="1" ht="15" customHeight="1">
      <c r="A44" s="55">
        <v>7</v>
      </c>
      <c r="B44" s="87" t="s">
        <v>79</v>
      </c>
      <c r="C44" s="48" t="s">
        <v>0</v>
      </c>
      <c r="D44" s="48">
        <v>4</v>
      </c>
      <c r="E44" s="55">
        <v>8</v>
      </c>
      <c r="F44" s="55"/>
      <c r="G44" s="55">
        <v>16</v>
      </c>
      <c r="H44" s="55"/>
      <c r="I44" s="55"/>
      <c r="J44" s="86"/>
      <c r="K44" s="96">
        <v>8</v>
      </c>
      <c r="L44" s="52">
        <f t="shared" si="7"/>
        <v>68</v>
      </c>
      <c r="M44" s="53">
        <f t="shared" si="8"/>
        <v>6</v>
      </c>
      <c r="N44" s="54">
        <f t="shared" si="2"/>
        <v>1</v>
      </c>
    </row>
    <row r="45" spans="1:14" s="3" customFormat="1" ht="15" customHeight="1">
      <c r="A45" s="55">
        <v>8</v>
      </c>
      <c r="B45" s="87" t="s">
        <v>80</v>
      </c>
      <c r="C45" s="48" t="s">
        <v>0</v>
      </c>
      <c r="D45" s="48">
        <v>4</v>
      </c>
      <c r="E45" s="55">
        <v>8</v>
      </c>
      <c r="F45" s="55"/>
      <c r="G45" s="55">
        <v>16</v>
      </c>
      <c r="H45" s="55"/>
      <c r="I45" s="55"/>
      <c r="J45" s="86"/>
      <c r="K45" s="96">
        <v>8</v>
      </c>
      <c r="L45" s="52">
        <f t="shared" si="7"/>
        <v>68</v>
      </c>
      <c r="M45" s="53">
        <f t="shared" si="8"/>
        <v>6</v>
      </c>
      <c r="N45" s="54">
        <f t="shared" si="2"/>
        <v>1</v>
      </c>
    </row>
    <row r="46" spans="1:14" s="3" customFormat="1" ht="15" customHeight="1">
      <c r="A46" s="55">
        <v>9</v>
      </c>
      <c r="B46" s="87" t="s">
        <v>74</v>
      </c>
      <c r="C46" s="48" t="s">
        <v>0</v>
      </c>
      <c r="D46" s="48">
        <v>2</v>
      </c>
      <c r="E46" s="55"/>
      <c r="F46" s="55"/>
      <c r="G46" s="55"/>
      <c r="H46" s="55"/>
      <c r="I46" s="55">
        <v>16</v>
      </c>
      <c r="J46" s="86"/>
      <c r="K46" s="96">
        <v>8</v>
      </c>
      <c r="L46" s="52">
        <f>D46*25-(E46+F46+G46+H46+I46+J46+K46)</f>
        <v>26</v>
      </c>
      <c r="M46" s="52">
        <v>0</v>
      </c>
      <c r="N46" s="54">
        <f>ROUND((M46/25+(M46*L46/SUM(D46:J46))/25),0)</f>
        <v>0</v>
      </c>
    </row>
    <row r="47" spans="1:14" s="3" customFormat="1" ht="15" customHeight="1">
      <c r="A47" s="55"/>
      <c r="B47" s="87"/>
      <c r="C47" s="48"/>
      <c r="D47" s="48"/>
      <c r="E47" s="55"/>
      <c r="F47" s="55"/>
      <c r="G47" s="55"/>
      <c r="H47" s="55"/>
      <c r="I47" s="55"/>
      <c r="J47" s="86"/>
      <c r="K47" s="96"/>
      <c r="L47" s="52"/>
      <c r="M47" s="52"/>
      <c r="N47" s="54"/>
    </row>
    <row r="48" spans="1:14" s="3" customFormat="1" ht="15" customHeight="1">
      <c r="A48" s="55"/>
      <c r="B48" s="88" t="str">
        <f>CONCATENATE("Semestr 2, razem godz. zajęć:  ",SUM(E48:J48))</f>
        <v>Semestr 2, razem godz. zajęć:  192</v>
      </c>
      <c r="C48" s="89"/>
      <c r="D48" s="83">
        <f aca="true" t="shared" si="9" ref="D48:N48">SUM(D40:D47)+D27+D28</f>
        <v>30</v>
      </c>
      <c r="E48" s="83">
        <f t="shared" si="9"/>
        <v>48</v>
      </c>
      <c r="F48" s="83">
        <f t="shared" si="9"/>
        <v>16</v>
      </c>
      <c r="G48" s="83">
        <f t="shared" si="9"/>
        <v>96</v>
      </c>
      <c r="H48" s="83"/>
      <c r="I48" s="83">
        <f>SUM(I40:I47)+I27+I28</f>
        <v>16</v>
      </c>
      <c r="J48" s="83">
        <f t="shared" si="9"/>
        <v>16</v>
      </c>
      <c r="K48" s="91">
        <f t="shared" si="9"/>
        <v>66</v>
      </c>
      <c r="L48" s="65">
        <f t="shared" si="9"/>
        <v>492</v>
      </c>
      <c r="M48" s="65">
        <f t="shared" si="9"/>
        <v>48</v>
      </c>
      <c r="N48" s="65">
        <f t="shared" si="9"/>
        <v>7</v>
      </c>
    </row>
    <row r="49" spans="1:15" s="3" customFormat="1" ht="15" customHeight="1">
      <c r="A49" s="92" t="s">
        <v>6</v>
      </c>
      <c r="B49" s="93"/>
      <c r="C49" s="68"/>
      <c r="D49" s="94"/>
      <c r="E49" s="85"/>
      <c r="F49" s="85"/>
      <c r="G49" s="85"/>
      <c r="H49" s="85"/>
      <c r="I49" s="85"/>
      <c r="J49" s="95"/>
      <c r="K49" s="95"/>
      <c r="L49" s="69"/>
      <c r="M49" s="69"/>
      <c r="N49" s="143"/>
      <c r="O49" s="7"/>
    </row>
    <row r="50" spans="1:14" s="3" customFormat="1" ht="15" customHeight="1">
      <c r="A50" s="55">
        <v>1</v>
      </c>
      <c r="B50" s="87" t="s">
        <v>4</v>
      </c>
      <c r="C50" s="48" t="s">
        <v>0</v>
      </c>
      <c r="D50" s="48">
        <v>2</v>
      </c>
      <c r="E50" s="55"/>
      <c r="F50" s="55"/>
      <c r="G50" s="55"/>
      <c r="H50" s="71"/>
      <c r="I50" s="71"/>
      <c r="J50" s="96">
        <v>16</v>
      </c>
      <c r="K50" s="144">
        <v>6</v>
      </c>
      <c r="L50" s="52">
        <f>D50*25-(E50+F50+G50+H50+I50+J50+K50)</f>
        <v>28</v>
      </c>
      <c r="M50" s="52">
        <f>IF(D50=16,12,6)</f>
        <v>6</v>
      </c>
      <c r="N50" s="54">
        <f t="shared" si="2"/>
        <v>1</v>
      </c>
    </row>
    <row r="51" spans="1:14" s="3" customFormat="1" ht="15" customHeight="1">
      <c r="A51" s="55">
        <v>2</v>
      </c>
      <c r="B51" s="87" t="s">
        <v>33</v>
      </c>
      <c r="C51" s="48" t="s">
        <v>0</v>
      </c>
      <c r="D51" s="48">
        <v>14</v>
      </c>
      <c r="E51" s="55"/>
      <c r="F51" s="55"/>
      <c r="G51" s="55"/>
      <c r="H51" s="71"/>
      <c r="I51" s="71"/>
      <c r="J51" s="96"/>
      <c r="K51" s="144">
        <v>75</v>
      </c>
      <c r="L51" s="52">
        <v>450</v>
      </c>
      <c r="M51" s="52">
        <v>75</v>
      </c>
      <c r="N51" s="54">
        <v>3</v>
      </c>
    </row>
    <row r="52" spans="1:14" s="3" customFormat="1" ht="15" customHeight="1">
      <c r="A52" s="55">
        <v>3</v>
      </c>
      <c r="B52" s="87" t="s">
        <v>26</v>
      </c>
      <c r="C52" s="48" t="s">
        <v>0</v>
      </c>
      <c r="D52" s="48">
        <v>12</v>
      </c>
      <c r="E52" s="55"/>
      <c r="F52" s="55"/>
      <c r="G52" s="55"/>
      <c r="H52" s="71"/>
      <c r="I52" s="71"/>
      <c r="J52" s="96"/>
      <c r="K52" s="144">
        <v>100</v>
      </c>
      <c r="L52" s="52">
        <v>480</v>
      </c>
      <c r="M52" s="52">
        <v>100</v>
      </c>
      <c r="N52" s="54">
        <v>4</v>
      </c>
    </row>
    <row r="53" spans="1:14" s="3" customFormat="1" ht="15" customHeight="1">
      <c r="A53" s="55">
        <v>4</v>
      </c>
      <c r="B53" s="97" t="s">
        <v>23</v>
      </c>
      <c r="C53" s="48" t="s">
        <v>0</v>
      </c>
      <c r="D53" s="139">
        <v>1</v>
      </c>
      <c r="E53" s="48">
        <v>8</v>
      </c>
      <c r="F53" s="48">
        <v>8</v>
      </c>
      <c r="G53" s="55"/>
      <c r="H53" s="71"/>
      <c r="I53" s="71"/>
      <c r="J53" s="96"/>
      <c r="K53" s="144">
        <v>4</v>
      </c>
      <c r="L53" s="52">
        <f>D53*25-(E53+F53+G53+H53+I53+J53+K53)</f>
        <v>5</v>
      </c>
      <c r="M53" s="52">
        <f>IF(D53=16,12,6)</f>
        <v>6</v>
      </c>
      <c r="N53" s="54">
        <v>1</v>
      </c>
    </row>
    <row r="54" spans="1:14" s="3" customFormat="1" ht="15" customHeight="1">
      <c r="A54" s="55">
        <v>5</v>
      </c>
      <c r="B54" s="97" t="s">
        <v>30</v>
      </c>
      <c r="C54" s="48" t="s">
        <v>0</v>
      </c>
      <c r="D54" s="139">
        <v>1</v>
      </c>
      <c r="E54" s="48">
        <v>8</v>
      </c>
      <c r="F54" s="48">
        <v>8</v>
      </c>
      <c r="G54" s="55"/>
      <c r="H54" s="71"/>
      <c r="I54" s="71"/>
      <c r="J54" s="96"/>
      <c r="K54" s="144">
        <v>4</v>
      </c>
      <c r="L54" s="52">
        <f>D54*25-(E54+F54+G54+H54+I54+J54+K54)</f>
        <v>5</v>
      </c>
      <c r="M54" s="52">
        <f>IF(D54=16,12,6)</f>
        <v>6</v>
      </c>
      <c r="N54" s="54">
        <v>1</v>
      </c>
    </row>
    <row r="55" spans="1:14" s="3" customFormat="1" ht="15" customHeight="1">
      <c r="A55" s="55"/>
      <c r="B55" s="88" t="str">
        <f>CONCATENATE("Semestr 3, razem godz. zajęć:  ",SUM(E55:J55))</f>
        <v>Semestr 3, razem godz. zajęć:  48</v>
      </c>
      <c r="C55" s="89">
        <f>COUNTIF(C50:C54,"E")</f>
        <v>0</v>
      </c>
      <c r="D55" s="83">
        <f aca="true" t="shared" si="10" ref="D55:J55">SUM(D50:D54)</f>
        <v>30</v>
      </c>
      <c r="E55" s="83">
        <f t="shared" si="10"/>
        <v>16</v>
      </c>
      <c r="F55" s="83">
        <f t="shared" si="10"/>
        <v>16</v>
      </c>
      <c r="G55" s="83">
        <f t="shared" si="10"/>
        <v>0</v>
      </c>
      <c r="H55" s="83"/>
      <c r="I55" s="83">
        <f t="shared" si="10"/>
        <v>0</v>
      </c>
      <c r="J55" s="145">
        <f t="shared" si="10"/>
        <v>16</v>
      </c>
      <c r="K55" s="33">
        <f>SUM(K50:K54)</f>
        <v>189</v>
      </c>
      <c r="L55" s="33">
        <f>SUM(L50:L54)</f>
        <v>968</v>
      </c>
      <c r="M55" s="33">
        <f>SUM(M50:M54)</f>
        <v>193</v>
      </c>
      <c r="N55" s="33">
        <f>SUM(N50:N54)</f>
        <v>10</v>
      </c>
    </row>
    <row r="56" spans="1:14" ht="1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162"/>
      <c r="L56" s="81"/>
      <c r="M56" s="146"/>
      <c r="N56" s="143"/>
    </row>
    <row r="57" spans="1:14" ht="30.75" customHeight="1">
      <c r="A57" s="98"/>
      <c r="B57" s="98"/>
      <c r="C57" s="98"/>
      <c r="D57" s="41" t="s">
        <v>19</v>
      </c>
      <c r="E57" s="41" t="s">
        <v>12</v>
      </c>
      <c r="F57" s="41" t="s">
        <v>13</v>
      </c>
      <c r="G57" s="41" t="s">
        <v>36</v>
      </c>
      <c r="H57" s="32" t="s">
        <v>14</v>
      </c>
      <c r="I57" s="41" t="s">
        <v>1</v>
      </c>
      <c r="J57" s="32" t="s">
        <v>3</v>
      </c>
      <c r="K57" s="43" t="s">
        <v>62</v>
      </c>
      <c r="L57" s="43" t="s">
        <v>63</v>
      </c>
      <c r="M57" s="43" t="s">
        <v>64</v>
      </c>
      <c r="N57" s="45" t="s">
        <v>89</v>
      </c>
    </row>
    <row r="58" spans="1:14" ht="15" customHeight="1">
      <c r="A58" s="98"/>
      <c r="B58" s="100" t="str">
        <f>CONCATENATE("Razem godz. zajęć:  ",SUM(E58:J58))</f>
        <v>Razem godz. zajęć:  442</v>
      </c>
      <c r="C58" s="101"/>
      <c r="D58" s="102">
        <f aca="true" t="shared" si="11" ref="D58:M58">D55+D48+D24</f>
        <v>90</v>
      </c>
      <c r="E58" s="102">
        <f>E55+E48+E24</f>
        <v>138</v>
      </c>
      <c r="F58" s="102">
        <f>F55+F48+F24</f>
        <v>48</v>
      </c>
      <c r="G58" s="102">
        <f t="shared" si="11"/>
        <v>192</v>
      </c>
      <c r="H58" s="102">
        <f t="shared" si="11"/>
        <v>16</v>
      </c>
      <c r="I58" s="102">
        <f t="shared" si="11"/>
        <v>16</v>
      </c>
      <c r="J58" s="103">
        <f>J55+J48+J24-J52</f>
        <v>32</v>
      </c>
      <c r="K58" s="102">
        <f t="shared" si="11"/>
        <v>319</v>
      </c>
      <c r="L58" s="102">
        <f t="shared" si="11"/>
        <v>1944</v>
      </c>
      <c r="M58" s="102">
        <f t="shared" si="11"/>
        <v>289</v>
      </c>
      <c r="N58" s="102">
        <f>N55+N48+N24</f>
        <v>25</v>
      </c>
    </row>
    <row r="59" spans="1:14" ht="15" customHeight="1">
      <c r="A59" s="98"/>
      <c r="B59" s="146"/>
      <c r="C59" s="147"/>
      <c r="D59" s="146"/>
      <c r="E59" s="146"/>
      <c r="F59" s="146"/>
      <c r="G59" s="146"/>
      <c r="H59" s="146"/>
      <c r="I59" s="146"/>
      <c r="J59" s="146"/>
      <c r="K59" s="160"/>
      <c r="L59" s="85"/>
      <c r="M59" s="98"/>
      <c r="N59" s="98"/>
    </row>
    <row r="60" spans="1:14" ht="15" customHeight="1">
      <c r="A60" s="98"/>
      <c r="B60" s="104" t="s">
        <v>41</v>
      </c>
      <c r="C60" s="105">
        <f>D58</f>
        <v>90</v>
      </c>
      <c r="D60" s="85"/>
      <c r="E60" s="85" t="s">
        <v>83</v>
      </c>
      <c r="F60" s="107"/>
      <c r="G60" s="108"/>
      <c r="H60" s="109"/>
      <c r="I60" s="109"/>
      <c r="J60" s="109"/>
      <c r="K60" s="161"/>
      <c r="L60" s="110"/>
      <c r="M60" s="106"/>
      <c r="N60" s="85"/>
    </row>
    <row r="61" spans="1:14" ht="15" customHeight="1">
      <c r="A61" s="98"/>
      <c r="B61" s="104" t="s">
        <v>42</v>
      </c>
      <c r="C61" s="105">
        <f>SUM(E58:J58)</f>
        <v>442</v>
      </c>
      <c r="D61" s="111"/>
      <c r="E61" s="112" t="s">
        <v>84</v>
      </c>
      <c r="F61" s="113"/>
      <c r="G61" s="113"/>
      <c r="H61" s="113"/>
      <c r="I61" s="114"/>
      <c r="J61" s="114"/>
      <c r="K61" s="114"/>
      <c r="L61" s="109"/>
      <c r="M61" s="106"/>
      <c r="N61" s="85"/>
    </row>
    <row r="62" spans="1:14" ht="15" customHeight="1">
      <c r="A62" s="98"/>
      <c r="B62" s="104" t="s">
        <v>43</v>
      </c>
      <c r="C62" s="104">
        <f>L52</f>
        <v>480</v>
      </c>
      <c r="D62" s="115"/>
      <c r="E62" s="112" t="s">
        <v>85</v>
      </c>
      <c r="F62" s="85"/>
      <c r="G62" s="85"/>
      <c r="H62" s="85"/>
      <c r="I62" s="85"/>
      <c r="J62" s="85"/>
      <c r="K62" s="95"/>
      <c r="L62" s="109"/>
      <c r="M62" s="106"/>
      <c r="N62" s="85"/>
    </row>
    <row r="63" spans="1:14" ht="15" customHeight="1">
      <c r="A63" s="98"/>
      <c r="B63" s="104" t="s">
        <v>44</v>
      </c>
      <c r="C63" s="104">
        <f>L51</f>
        <v>450</v>
      </c>
      <c r="D63" s="115"/>
      <c r="E63" s="112" t="s">
        <v>86</v>
      </c>
      <c r="F63" s="85"/>
      <c r="G63" s="85"/>
      <c r="H63" s="85"/>
      <c r="I63" s="85"/>
      <c r="J63" s="85"/>
      <c r="K63" s="95"/>
      <c r="L63" s="114"/>
      <c r="M63" s="116"/>
      <c r="N63" s="85"/>
    </row>
    <row r="64" spans="1:14" ht="15" customHeight="1">
      <c r="A64" s="98"/>
      <c r="B64" s="104" t="s">
        <v>45</v>
      </c>
      <c r="C64" s="105">
        <f>SUM(C61:C63)</f>
        <v>1372</v>
      </c>
      <c r="D64" s="113"/>
      <c r="E64" s="112" t="s">
        <v>87</v>
      </c>
      <c r="F64" s="85"/>
      <c r="G64" s="85"/>
      <c r="H64" s="85"/>
      <c r="I64" s="85"/>
      <c r="J64" s="85"/>
      <c r="K64" s="95"/>
      <c r="L64" s="85"/>
      <c r="M64" s="106"/>
      <c r="N64" s="85"/>
    </row>
    <row r="74" ht="12.75">
      <c r="M74" t="s">
        <v>60</v>
      </c>
    </row>
  </sheetData>
  <sheetProtection/>
  <mergeCells count="5">
    <mergeCell ref="A11:A12"/>
    <mergeCell ref="B11:B12"/>
    <mergeCell ref="C11:C12"/>
    <mergeCell ref="D11:D12"/>
    <mergeCell ref="E11:M11"/>
  </mergeCells>
  <printOptions/>
  <pageMargins left="0.8" right="0.25" top="0.75" bottom="0.75" header="0.3" footer="0.3"/>
  <pageSetup fitToHeight="1" fitToWidth="1" horizontalDpi="300" verticalDpi="3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studiów Informatyka</dc:title>
  <dc:subject/>
  <dc:creator>eugenia</dc:creator>
  <cp:keywords/>
  <dc:description/>
  <cp:lastModifiedBy>Natalia Sasinowska</cp:lastModifiedBy>
  <cp:lastPrinted>2018-06-07T10:59:29Z</cp:lastPrinted>
  <dcterms:created xsi:type="dcterms:W3CDTF">2010-04-18T17:03:46Z</dcterms:created>
  <dcterms:modified xsi:type="dcterms:W3CDTF">2022-04-01T06:48:01Z</dcterms:modified>
  <cp:category/>
  <cp:version/>
  <cp:contentType/>
  <cp:contentStatus/>
</cp:coreProperties>
</file>