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490" windowHeight="7155" tabRatio="624" activeTab="0"/>
  </bookViews>
  <sheets>
    <sheet name="InfII_2020_21_ST" sheetId="1" r:id="rId1"/>
    <sheet name="InfII_2020_21_NST" sheetId="2" r:id="rId2"/>
  </sheets>
  <definedNames>
    <definedName name="_xlnm.Print_Area" localSheetId="1">'InfII_2020_21_NST'!$A$1:$O$51</definedName>
    <definedName name="_xlnm.Print_Area" localSheetId="0">'InfII_2020_21_ST'!$A$1:$J$55</definedName>
  </definedNames>
  <calcPr fullCalcOnLoad="1"/>
</workbook>
</file>

<file path=xl/comments1.xml><?xml version="1.0" encoding="utf-8"?>
<comments xmlns="http://schemas.openxmlformats.org/spreadsheetml/2006/main">
  <authors>
    <author>as</author>
  </authors>
  <commentList>
    <comment ref="C61" authorId="0">
      <text>
        <r>
          <rPr>
            <b/>
            <sz val="9"/>
            <rFont val="Tahoma"/>
            <family val="2"/>
          </rPr>
          <t>as:</t>
        </r>
        <r>
          <rPr>
            <sz val="9"/>
            <rFont val="Tahoma"/>
            <family val="2"/>
          </rPr>
          <t xml:space="preserve">
było 2380
</t>
        </r>
      </text>
    </comment>
  </commentList>
</comments>
</file>

<file path=xl/comments2.xml><?xml version="1.0" encoding="utf-8"?>
<comments xmlns="http://schemas.openxmlformats.org/spreadsheetml/2006/main">
  <authors>
    <author>as</author>
  </authors>
  <commentList>
    <comment ref="C61" authorId="0">
      <text>
        <r>
          <rPr>
            <b/>
            <sz val="9"/>
            <rFont val="Tahoma"/>
            <family val="2"/>
          </rPr>
          <t>as:</t>
        </r>
        <r>
          <rPr>
            <sz val="9"/>
            <rFont val="Tahoma"/>
            <family val="2"/>
          </rPr>
          <t xml:space="preserve">
było 2380
</t>
        </r>
      </text>
    </comment>
  </commentList>
</comments>
</file>

<file path=xl/sharedStrings.xml><?xml version="1.0" encoding="utf-8"?>
<sst xmlns="http://schemas.openxmlformats.org/spreadsheetml/2006/main" count="215" uniqueCount="74">
  <si>
    <t>Z</t>
  </si>
  <si>
    <t>P</t>
  </si>
  <si>
    <t>E</t>
  </si>
  <si>
    <t>S</t>
  </si>
  <si>
    <t>Seminarium dyplomowe</t>
  </si>
  <si>
    <t>Semestr 2</t>
  </si>
  <si>
    <t>Semestr 3</t>
  </si>
  <si>
    <t>Semestr 1</t>
  </si>
  <si>
    <t>Lp.</t>
  </si>
  <si>
    <t>Nazwa modułu/przedmiotu</t>
  </si>
  <si>
    <t>Liczba godzin w semestrze</t>
  </si>
  <si>
    <t>Forma zaliczenia</t>
  </si>
  <si>
    <t>W</t>
  </si>
  <si>
    <t>Ć</t>
  </si>
  <si>
    <t>L</t>
  </si>
  <si>
    <t>Modelowanie i analiza systemów informatycznych</t>
  </si>
  <si>
    <t>Programowanie współbieżne i rozproszone</t>
  </si>
  <si>
    <t>Wychowanie fizyczne</t>
  </si>
  <si>
    <t>Komputerowe wspomaganie projektowania i wizualizacja</t>
  </si>
  <si>
    <t>ECTS</t>
  </si>
  <si>
    <t xml:space="preserve">Plan studiów II stopnia kierunku Informatyka, profil praktyczny  </t>
  </si>
  <si>
    <t>Proseminarium</t>
  </si>
  <si>
    <t>Technika automatyzacji</t>
  </si>
  <si>
    <t>Przedsiębiorczość i zarządzanie</t>
  </si>
  <si>
    <t>Przedmiot humanistyczny (ogólnouczelniany)</t>
  </si>
  <si>
    <t>Przedmioty wspólne</t>
  </si>
  <si>
    <t>Praktyka (3 miesiące)</t>
  </si>
  <si>
    <t>Ścieżka specjalizacyjna do wyboru: Informatyka przemysłowa</t>
  </si>
  <si>
    <t>Ścieżka specjalizacyjna do wyboru: Systemy mobilne</t>
  </si>
  <si>
    <t>Fizyka nośników i przetwarzania danych</t>
  </si>
  <si>
    <t>Zarządzanie projektami informatycznymi</t>
  </si>
  <si>
    <t>Język obcy</t>
  </si>
  <si>
    <t>Aplikacje bazodanowe</t>
  </si>
  <si>
    <t>Przygotowanie pracy dyplomowej (magisterskiej)</t>
  </si>
  <si>
    <t xml:space="preserve">Inteligentne systemy informatyczne </t>
  </si>
  <si>
    <r>
      <t>Inteligentne systemy informatyczne</t>
    </r>
  </si>
  <si>
    <t>PS</t>
  </si>
  <si>
    <t>studia stacjonarne, od roku akademickiego 2020/2021</t>
  </si>
  <si>
    <t>Liczba ECTS</t>
  </si>
  <si>
    <t>studia niestacjonarne, od roku akademickiego 2020/2021</t>
  </si>
  <si>
    <t xml:space="preserve"> </t>
  </si>
  <si>
    <t>Łącznie ECTS</t>
  </si>
  <si>
    <t>Razem godzin dydaktycznych</t>
  </si>
  <si>
    <t>godziny praktyki</t>
  </si>
  <si>
    <t>Przygotowanie pracy dyplomowej</t>
  </si>
  <si>
    <t>Suma godzin</t>
  </si>
  <si>
    <t>Projekt grupowy 2</t>
  </si>
  <si>
    <t>Liczba ECTS
Zdal</t>
  </si>
  <si>
    <t>c</t>
  </si>
  <si>
    <r>
      <t>Zal</t>
    </r>
    <r>
      <rPr>
        <b/>
        <vertAlign val="superscript"/>
        <sz val="11"/>
        <rFont val="Times New Roman"/>
        <family val="1"/>
      </rPr>
      <t>3</t>
    </r>
  </si>
  <si>
    <r>
      <t>PW</t>
    </r>
    <r>
      <rPr>
        <b/>
        <vertAlign val="superscript"/>
        <sz val="11"/>
        <rFont val="Times New Roman"/>
        <family val="1"/>
      </rPr>
      <t>4</t>
    </r>
  </si>
  <si>
    <r>
      <t>Zdal</t>
    </r>
    <r>
      <rPr>
        <b/>
        <vertAlign val="superscript"/>
        <sz val="11"/>
        <rFont val="Times New Roman"/>
        <family val="1"/>
      </rPr>
      <t>5</t>
    </r>
  </si>
  <si>
    <r>
      <t>ECTS 
Zdal</t>
    </r>
    <r>
      <rPr>
        <b/>
        <vertAlign val="superscript"/>
        <sz val="11"/>
        <rFont val="Times New Roman"/>
        <family val="1"/>
      </rPr>
      <t>5</t>
    </r>
  </si>
  <si>
    <r>
      <t>Przedmiot humanistyczny (ogólnouczelniany)</t>
    </r>
    <r>
      <rPr>
        <vertAlign val="superscript"/>
        <sz val="11"/>
        <rFont val="Times New Roman"/>
        <family val="1"/>
      </rPr>
      <t xml:space="preserve"> 1</t>
    </r>
  </si>
  <si>
    <r>
      <t xml:space="preserve">Projektowanie systemów wbudowanych i mobilnych </t>
    </r>
    <r>
      <rPr>
        <vertAlign val="superscript"/>
        <sz val="11"/>
        <rFont val="Times New Roman"/>
        <family val="1"/>
      </rPr>
      <t>2</t>
    </r>
  </si>
  <si>
    <r>
      <t xml:space="preserve">Programowanie urządzeń mobilnych </t>
    </r>
    <r>
      <rPr>
        <vertAlign val="superscript"/>
        <sz val="11"/>
        <rFont val="Times New Roman"/>
        <family val="1"/>
      </rPr>
      <t>2</t>
    </r>
  </si>
  <si>
    <r>
      <t xml:space="preserve">Techniczne zastosowania systemów mobilnych </t>
    </r>
    <r>
      <rPr>
        <vertAlign val="superscript"/>
        <sz val="11"/>
        <rFont val="Times New Roman"/>
        <family val="1"/>
      </rPr>
      <t>2</t>
    </r>
  </si>
  <si>
    <r>
      <t xml:space="preserve">Multimedia w platformach mobilnych </t>
    </r>
    <r>
      <rPr>
        <vertAlign val="superscript"/>
        <sz val="11"/>
        <rFont val="Times New Roman"/>
        <family val="1"/>
      </rPr>
      <t>2</t>
    </r>
  </si>
  <si>
    <r>
      <t xml:space="preserve">Sieciowe technologie mobilne </t>
    </r>
    <r>
      <rPr>
        <vertAlign val="superscript"/>
        <sz val="11"/>
        <rFont val="Times New Roman"/>
        <family val="1"/>
      </rPr>
      <t>2</t>
    </r>
  </si>
  <si>
    <r>
      <t xml:space="preserve">Techniki baz danych </t>
    </r>
    <r>
      <rPr>
        <vertAlign val="superscript"/>
        <sz val="11"/>
        <rFont val="Times New Roman"/>
        <family val="1"/>
      </rPr>
      <t>2</t>
    </r>
  </si>
  <si>
    <r>
      <t xml:space="preserve">Projekt grupowy </t>
    </r>
    <r>
      <rPr>
        <vertAlign val="superscript"/>
        <sz val="11"/>
        <rFont val="Times New Roman"/>
        <family val="1"/>
      </rPr>
      <t>2</t>
    </r>
  </si>
  <si>
    <r>
      <t xml:space="preserve">Programowanie robotów </t>
    </r>
    <r>
      <rPr>
        <vertAlign val="superscript"/>
        <sz val="11"/>
        <rFont val="Times New Roman"/>
        <family val="1"/>
      </rPr>
      <t>2</t>
    </r>
  </si>
  <si>
    <r>
      <t xml:space="preserve">Programowanie obrabiarek CNC </t>
    </r>
    <r>
      <rPr>
        <vertAlign val="superscript"/>
        <sz val="11"/>
        <rFont val="Times New Roman"/>
        <family val="1"/>
      </rPr>
      <t>2</t>
    </r>
  </si>
  <si>
    <r>
      <t xml:space="preserve">Programowanie sterowników PLC </t>
    </r>
    <r>
      <rPr>
        <vertAlign val="superscript"/>
        <sz val="11"/>
        <rFont val="Times New Roman"/>
        <family val="1"/>
      </rPr>
      <t>2</t>
    </r>
  </si>
  <si>
    <r>
      <t xml:space="preserve">Programowalne układy logiczne </t>
    </r>
    <r>
      <rPr>
        <vertAlign val="superscript"/>
        <sz val="11"/>
        <rFont val="Times New Roman"/>
        <family val="1"/>
      </rPr>
      <t>2</t>
    </r>
  </si>
  <si>
    <r>
      <t xml:space="preserve">Komputerowe systemy sterowania </t>
    </r>
    <r>
      <rPr>
        <vertAlign val="superscript"/>
        <sz val="11"/>
        <rFont val="Times New Roman"/>
        <family val="1"/>
      </rPr>
      <t>2</t>
    </r>
  </si>
  <si>
    <r>
      <t xml:space="preserve">Inżynieria internetowa </t>
    </r>
    <r>
      <rPr>
        <vertAlign val="superscript"/>
        <sz val="11"/>
        <rFont val="Times New Roman"/>
        <family val="1"/>
      </rPr>
      <t>2</t>
    </r>
  </si>
  <si>
    <r>
      <t>Projekt grupowy</t>
    </r>
    <r>
      <rPr>
        <vertAlign val="superscript"/>
        <sz val="11"/>
        <rFont val="Times New Roman"/>
        <family val="1"/>
      </rPr>
      <t xml:space="preserve"> 2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</si>
  <si>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przedmiot obieralny ogólnouczelniany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</si>
  <si>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przedmiot specjalnościowy</t>
    </r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</si>
  <si>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- godziny kontaktowe wynikające z zaliczeń</t>
    </r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</si>
  <si>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- godziny pracy własnej studenta</t>
    </r>
  </si>
  <si>
    <r>
      <rPr>
        <vertAlign val="super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- maks. liczba godzin zajęć zdalnych, szczegóły w sylabusie</t>
    </r>
  </si>
  <si>
    <r>
      <t>ECTS Zdal</t>
    </r>
    <r>
      <rPr>
        <b/>
        <vertAlign val="superscript"/>
        <sz val="11"/>
        <rFont val="Times New Roman"/>
        <family val="1"/>
      </rPr>
      <t>5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</si>
</sst>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0.0"/>
    <numFmt numFmtId="171" formatCode="0.0%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Arial Narrow"/>
      <family val="2"/>
    </font>
    <font>
      <b/>
      <sz val="10"/>
      <name val="Arial CE"/>
      <family val="0"/>
    </font>
    <font>
      <sz val="10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1" fontId="11" fillId="34" borderId="11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164" fontId="13" fillId="0" borderId="19" xfId="0" applyNumberFormat="1" applyFont="1" applyFill="1" applyBorder="1" applyAlignment="1">
      <alignment/>
    </xf>
    <xf numFmtId="164" fontId="13" fillId="0" borderId="18" xfId="0" applyNumberFormat="1" applyFont="1" applyFill="1" applyBorder="1" applyAlignment="1">
      <alignment horizontal="center"/>
    </xf>
    <xf numFmtId="164" fontId="11" fillId="0" borderId="20" xfId="0" applyNumberFormat="1" applyFont="1" applyFill="1" applyBorder="1" applyAlignment="1">
      <alignment horizontal="center"/>
    </xf>
    <xf numFmtId="164" fontId="13" fillId="0" borderId="21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/>
    </xf>
    <xf numFmtId="0" fontId="13" fillId="0" borderId="21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164" fontId="13" fillId="0" borderId="22" xfId="0" applyNumberFormat="1" applyFont="1" applyFill="1" applyBorder="1" applyAlignment="1">
      <alignment/>
    </xf>
    <xf numFmtId="164" fontId="13" fillId="0" borderId="16" xfId="0" applyNumberFormat="1" applyFont="1" applyFill="1" applyBorder="1" applyAlignment="1">
      <alignment horizontal="center"/>
    </xf>
    <xf numFmtId="0" fontId="11" fillId="0" borderId="23" xfId="0" applyNumberFormat="1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vertical="center"/>
    </xf>
    <xf numFmtId="164" fontId="11" fillId="0" borderId="11" xfId="0" applyNumberFormat="1" applyFont="1" applyFill="1" applyBorder="1" applyAlignment="1">
      <alignment horizontal="right"/>
    </xf>
    <xf numFmtId="164" fontId="15" fillId="0" borderId="11" xfId="0" applyNumberFormat="1" applyFont="1" applyFill="1" applyBorder="1" applyAlignment="1">
      <alignment horizontal="center"/>
    </xf>
    <xf numFmtId="164" fontId="11" fillId="0" borderId="1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 horizontal="right"/>
    </xf>
    <xf numFmtId="164" fontId="15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vertical="center"/>
    </xf>
    <xf numFmtId="164" fontId="13" fillId="0" borderId="17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left"/>
    </xf>
    <xf numFmtId="164" fontId="15" fillId="0" borderId="20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3" fillId="0" borderId="20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64" fontId="13" fillId="0" borderId="19" xfId="0" applyNumberFormat="1" applyFont="1" applyFill="1" applyBorder="1" applyAlignment="1">
      <alignment horizontal="left"/>
    </xf>
    <xf numFmtId="164" fontId="11" fillId="0" borderId="18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18" xfId="0" applyFont="1" applyFill="1" applyBorder="1" applyAlignment="1">
      <alignment/>
    </xf>
    <xf numFmtId="164" fontId="13" fillId="0" borderId="18" xfId="0" applyNumberFormat="1" applyFont="1" applyFill="1" applyBorder="1" applyAlignment="1">
      <alignment horizontal="left"/>
    </xf>
    <xf numFmtId="0" fontId="11" fillId="0" borderId="18" xfId="0" applyFont="1" applyFill="1" applyBorder="1" applyAlignment="1">
      <alignment horizontal="right"/>
    </xf>
    <xf numFmtId="164" fontId="15" fillId="0" borderId="18" xfId="0" applyNumberFormat="1" applyFont="1" applyFill="1" applyBorder="1" applyAlignment="1">
      <alignment horizontal="center"/>
    </xf>
    <xf numFmtId="164" fontId="11" fillId="0" borderId="21" xfId="0" applyNumberFormat="1" applyFont="1" applyFill="1" applyBorder="1" applyAlignment="1">
      <alignment horizontal="center"/>
    </xf>
    <xf numFmtId="164" fontId="11" fillId="0" borderId="17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1" xfId="0" applyFont="1" applyFill="1" applyBorder="1" applyAlignment="1">
      <alignment horizontal="right"/>
    </xf>
    <xf numFmtId="164" fontId="11" fillId="0" borderId="0" xfId="0" applyNumberFormat="1" applyFont="1" applyBorder="1" applyAlignment="1">
      <alignment/>
    </xf>
    <xf numFmtId="164" fontId="11" fillId="0" borderId="11" xfId="0" applyNumberFormat="1" applyFont="1" applyBorder="1" applyAlignment="1">
      <alignment horizontal="center"/>
    </xf>
    <xf numFmtId="164" fontId="11" fillId="0" borderId="17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right" vertical="center"/>
    </xf>
    <xf numFmtId="164" fontId="11" fillId="0" borderId="11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164" fontId="11" fillId="0" borderId="0" xfId="0" applyNumberFormat="1" applyFont="1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vertical="center"/>
    </xf>
    <xf numFmtId="9" fontId="11" fillId="0" borderId="0" xfId="54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11" fillId="0" borderId="25" xfId="0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164" fontId="11" fillId="0" borderId="25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vertical="center"/>
    </xf>
    <xf numFmtId="1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164" fontId="19" fillId="0" borderId="0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1" fontId="11" fillId="0" borderId="11" xfId="0" applyNumberFormat="1" applyFont="1" applyFill="1" applyBorder="1" applyAlignment="1">
      <alignment horizontal="center" vertical="center" wrapText="1"/>
    </xf>
    <xf numFmtId="1" fontId="11" fillId="34" borderId="11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/>
    </xf>
    <xf numFmtId="164" fontId="13" fillId="0" borderId="20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vertical="center"/>
    </xf>
    <xf numFmtId="0" fontId="13" fillId="0" borderId="23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10" fontId="13" fillId="0" borderId="0" xfId="0" applyNumberFormat="1" applyFont="1" applyBorder="1" applyAlignment="1">
      <alignment horizontal="right"/>
    </xf>
    <xf numFmtId="0" fontId="11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" fontId="11" fillId="0" borderId="26" xfId="0" applyNumberFormat="1" applyFont="1" applyFill="1" applyBorder="1" applyAlignment="1">
      <alignment horizontal="center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142875</xdr:rowOff>
    </xdr:from>
    <xdr:to>
      <xdr:col>1</xdr:col>
      <xdr:colOff>762000</xdr:colOff>
      <xdr:row>6</xdr:row>
      <xdr:rowOff>142875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66725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1743075</xdr:colOff>
      <xdr:row>2</xdr:row>
      <xdr:rowOff>142875</xdr:rowOff>
    </xdr:from>
    <xdr:to>
      <xdr:col>6</xdr:col>
      <xdr:colOff>276225</xdr:colOff>
      <xdr:row>6</xdr:row>
      <xdr:rowOff>104775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2000250" y="466725"/>
          <a:ext cx="42100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Państwowa Wyższa Szkoła 
Informatyki i Przedsiębiorczości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 Łomży</a:t>
          </a:r>
        </a:p>
      </xdr:txBody>
    </xdr:sp>
    <xdr:clientData/>
  </xdr:twoCellAnchor>
  <xdr:twoCellAnchor>
    <xdr:from>
      <xdr:col>8</xdr:col>
      <xdr:colOff>266700</xdr:colOff>
      <xdr:row>2</xdr:row>
      <xdr:rowOff>114300</xdr:rowOff>
    </xdr:from>
    <xdr:to>
      <xdr:col>13</xdr:col>
      <xdr:colOff>47625</xdr:colOff>
      <xdr:row>7</xdr:row>
      <xdr:rowOff>28575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438150"/>
          <a:ext cx="1971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152400</xdr:rowOff>
    </xdr:from>
    <xdr:to>
      <xdr:col>1</xdr:col>
      <xdr:colOff>781050</xdr:colOff>
      <xdr:row>4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5240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1962150</xdr:colOff>
      <xdr:row>1</xdr:row>
      <xdr:rowOff>0</xdr:rowOff>
    </xdr:from>
    <xdr:to>
      <xdr:col>7</xdr:col>
      <xdr:colOff>57150</xdr:colOff>
      <xdr:row>4</xdr:row>
      <xdr:rowOff>123825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2247900" y="161925"/>
          <a:ext cx="43148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Państwowa Wyższa Szkoła 
Informatyki i Przedsiębiorczości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 Łomży</a:t>
          </a:r>
        </a:p>
      </xdr:txBody>
    </xdr:sp>
    <xdr:clientData/>
  </xdr:twoCellAnchor>
  <xdr:twoCellAnchor>
    <xdr:from>
      <xdr:col>9</xdr:col>
      <xdr:colOff>238125</xdr:colOff>
      <xdr:row>0</xdr:row>
      <xdr:rowOff>123825</xdr:rowOff>
    </xdr:from>
    <xdr:to>
      <xdr:col>13</xdr:col>
      <xdr:colOff>457200</xdr:colOff>
      <xdr:row>5</xdr:row>
      <xdr:rowOff>38100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123825"/>
          <a:ext cx="1971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zoomScalePageLayoutView="0" workbookViewId="0" topLeftCell="A1">
      <selection activeCell="Q78" sqref="Q78"/>
    </sheetView>
  </sheetViews>
  <sheetFormatPr defaultColWidth="9.00390625" defaultRowHeight="12.75"/>
  <cols>
    <col min="1" max="1" width="3.375" style="0" customWidth="1"/>
    <col min="2" max="2" width="48.375" style="0" customWidth="1"/>
    <col min="3" max="3" width="9.375" style="0" customWidth="1"/>
    <col min="4" max="4" width="5.25390625" style="9" customWidth="1"/>
    <col min="5" max="11" width="5.75390625" style="0" customWidth="1"/>
    <col min="12" max="12" width="5.75390625" style="4" customWidth="1"/>
    <col min="13" max="13" width="5.75390625" style="0" customWidth="1"/>
    <col min="14" max="14" width="7.00390625" style="0" customWidth="1"/>
    <col min="15" max="15" width="8.375" style="0" customWidth="1"/>
  </cols>
  <sheetData>
    <row r="1" ht="12.75">
      <c r="A1" s="1"/>
    </row>
    <row r="2" spans="1:14" ht="12.75">
      <c r="A2" s="10"/>
      <c r="B2" s="11"/>
      <c r="C2" s="11"/>
      <c r="D2" s="12"/>
      <c r="E2" s="11"/>
      <c r="F2" s="11"/>
      <c r="G2" s="11"/>
      <c r="H2" s="11"/>
      <c r="I2" s="11"/>
      <c r="J2" s="11"/>
      <c r="K2" s="11"/>
      <c r="L2" s="13"/>
      <c r="M2" s="11"/>
      <c r="N2" s="11"/>
    </row>
    <row r="3" spans="1:14" ht="12.75">
      <c r="A3" s="10"/>
      <c r="B3" s="11"/>
      <c r="C3" s="11"/>
      <c r="D3" s="12"/>
      <c r="E3" s="11"/>
      <c r="F3" s="11"/>
      <c r="G3" s="11"/>
      <c r="H3" s="11"/>
      <c r="I3" s="11"/>
      <c r="J3" s="11"/>
      <c r="K3" s="11"/>
      <c r="L3" s="13"/>
      <c r="M3" s="11"/>
      <c r="N3" s="11"/>
    </row>
    <row r="4" spans="1:14" ht="12.75">
      <c r="A4" s="14"/>
      <c r="B4" s="15"/>
      <c r="C4" s="15"/>
      <c r="D4" s="16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2.75">
      <c r="A5" s="14"/>
      <c r="B5" s="15"/>
      <c r="C5" s="15"/>
      <c r="D5" s="16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2.75">
      <c r="A6" s="14"/>
      <c r="B6" s="15"/>
      <c r="C6" s="15"/>
      <c r="D6" s="16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2.75">
      <c r="A7" s="14"/>
      <c r="B7" s="15"/>
      <c r="C7" s="15"/>
      <c r="D7" s="16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20.25">
      <c r="A8" s="112" t="s">
        <v>20</v>
      </c>
      <c r="B8" s="15"/>
      <c r="C8" s="15"/>
      <c r="D8" s="16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20.25">
      <c r="A9" s="112" t="s">
        <v>37</v>
      </c>
      <c r="B9" s="15"/>
      <c r="C9" s="15"/>
      <c r="D9" s="16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2.75">
      <c r="A10" s="17"/>
      <c r="B10" s="15"/>
      <c r="C10" s="15"/>
      <c r="D10" s="16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5" s="2" customFormat="1" ht="29.25" customHeight="1">
      <c r="A11" s="122" t="s">
        <v>8</v>
      </c>
      <c r="B11" s="122" t="s">
        <v>9</v>
      </c>
      <c r="C11" s="123" t="s">
        <v>11</v>
      </c>
      <c r="D11" s="124" t="s">
        <v>19</v>
      </c>
      <c r="E11" s="126" t="s">
        <v>10</v>
      </c>
      <c r="F11" s="126"/>
      <c r="G11" s="126"/>
      <c r="H11" s="126"/>
      <c r="I11" s="126"/>
      <c r="J11" s="126"/>
      <c r="K11" s="126"/>
      <c r="L11" s="126"/>
      <c r="M11" s="126"/>
      <c r="N11" s="127" t="s">
        <v>47</v>
      </c>
      <c r="O11" s="7"/>
    </row>
    <row r="12" spans="1:15" s="2" customFormat="1" ht="23.25" customHeight="1">
      <c r="A12" s="122"/>
      <c r="B12" s="122"/>
      <c r="C12" s="123"/>
      <c r="D12" s="125"/>
      <c r="E12" s="20" t="s">
        <v>12</v>
      </c>
      <c r="F12" s="20" t="s">
        <v>13</v>
      </c>
      <c r="G12" s="20" t="s">
        <v>36</v>
      </c>
      <c r="H12" s="21" t="s">
        <v>14</v>
      </c>
      <c r="I12" s="21" t="s">
        <v>1</v>
      </c>
      <c r="J12" s="22" t="s">
        <v>3</v>
      </c>
      <c r="K12" s="23" t="s">
        <v>49</v>
      </c>
      <c r="L12" s="23" t="s">
        <v>50</v>
      </c>
      <c r="M12" s="24" t="s">
        <v>51</v>
      </c>
      <c r="N12" s="128"/>
      <c r="O12" s="8"/>
    </row>
    <row r="13" spans="1:14" s="2" customFormat="1" ht="15" customHeight="1">
      <c r="A13" s="78" t="s">
        <v>7</v>
      </c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19"/>
      <c r="M13" s="25"/>
      <c r="N13" s="25"/>
    </row>
    <row r="14" spans="1:15" s="105" customFormat="1" ht="15" customHeight="1">
      <c r="A14" s="32">
        <v>1</v>
      </c>
      <c r="B14" s="33" t="s">
        <v>15</v>
      </c>
      <c r="C14" s="34" t="s">
        <v>2</v>
      </c>
      <c r="D14" s="35">
        <v>4</v>
      </c>
      <c r="E14" s="34">
        <v>15</v>
      </c>
      <c r="F14" s="34"/>
      <c r="G14" s="34">
        <v>30</v>
      </c>
      <c r="H14" s="36"/>
      <c r="I14" s="36"/>
      <c r="J14" s="37"/>
      <c r="K14" s="37">
        <v>8</v>
      </c>
      <c r="L14" s="38">
        <f>D14*25-(E14+F14+G14+H14+I14+J14+K14)</f>
        <v>47</v>
      </c>
      <c r="M14" s="39">
        <f>IF(E14=30,26,13)</f>
        <v>13</v>
      </c>
      <c r="N14" s="40">
        <f>ROUND((M14/25+(M14*L14/SUM(E14:J14))/25),0)</f>
        <v>1</v>
      </c>
      <c r="O14" s="104"/>
    </row>
    <row r="15" spans="1:15" s="105" customFormat="1" ht="15" customHeight="1">
      <c r="A15" s="32">
        <v>2</v>
      </c>
      <c r="B15" s="33" t="s">
        <v>16</v>
      </c>
      <c r="C15" s="34" t="s">
        <v>2</v>
      </c>
      <c r="D15" s="35">
        <v>4</v>
      </c>
      <c r="E15" s="34">
        <v>15</v>
      </c>
      <c r="F15" s="34"/>
      <c r="G15" s="34">
        <v>30</v>
      </c>
      <c r="H15" s="36"/>
      <c r="I15" s="36"/>
      <c r="J15" s="37"/>
      <c r="K15" s="37">
        <v>8</v>
      </c>
      <c r="L15" s="38">
        <f aca="true" t="shared" si="0" ref="L15:L22">D15*25-(E15+F15+G15+H15+I15+J15+K15)</f>
        <v>47</v>
      </c>
      <c r="M15" s="39">
        <f aca="true" t="shared" si="1" ref="M15:M54">IF(E15=30,26,13)</f>
        <v>13</v>
      </c>
      <c r="N15" s="40">
        <f aca="true" t="shared" si="2" ref="N15:N54">ROUND((M15/25+(M15*L15/SUM(E15:J15))/25),0)</f>
        <v>1</v>
      </c>
      <c r="O15" s="104"/>
    </row>
    <row r="16" spans="1:15" s="105" customFormat="1" ht="15" customHeight="1">
      <c r="A16" s="41">
        <v>3</v>
      </c>
      <c r="B16" s="33" t="s">
        <v>34</v>
      </c>
      <c r="C16" s="34" t="s">
        <v>2</v>
      </c>
      <c r="D16" s="35">
        <v>4</v>
      </c>
      <c r="E16" s="34">
        <v>15</v>
      </c>
      <c r="F16" s="34"/>
      <c r="G16" s="34">
        <v>30</v>
      </c>
      <c r="H16" s="36"/>
      <c r="I16" s="36"/>
      <c r="J16" s="37"/>
      <c r="K16" s="37">
        <v>8</v>
      </c>
      <c r="L16" s="38">
        <f t="shared" si="0"/>
        <v>47</v>
      </c>
      <c r="M16" s="39">
        <f t="shared" si="1"/>
        <v>13</v>
      </c>
      <c r="N16" s="40">
        <f t="shared" si="2"/>
        <v>1</v>
      </c>
      <c r="O16" s="104"/>
    </row>
    <row r="17" spans="1:15" s="105" customFormat="1" ht="15" customHeight="1">
      <c r="A17" s="32">
        <v>4</v>
      </c>
      <c r="B17" s="33" t="s">
        <v>18</v>
      </c>
      <c r="C17" s="34" t="s">
        <v>2</v>
      </c>
      <c r="D17" s="35">
        <v>4</v>
      </c>
      <c r="E17" s="34">
        <v>15</v>
      </c>
      <c r="F17" s="34"/>
      <c r="G17" s="34">
        <v>30</v>
      </c>
      <c r="H17" s="36"/>
      <c r="I17" s="42"/>
      <c r="J17" s="37"/>
      <c r="K17" s="37">
        <v>8</v>
      </c>
      <c r="L17" s="38">
        <f t="shared" si="0"/>
        <v>47</v>
      </c>
      <c r="M17" s="39">
        <f t="shared" si="1"/>
        <v>13</v>
      </c>
      <c r="N17" s="40">
        <f t="shared" si="2"/>
        <v>1</v>
      </c>
      <c r="O17" s="104"/>
    </row>
    <row r="18" spans="1:15" s="105" customFormat="1" ht="15" customHeight="1">
      <c r="A18" s="32">
        <v>5</v>
      </c>
      <c r="B18" s="33" t="s">
        <v>32</v>
      </c>
      <c r="C18" s="34" t="s">
        <v>0</v>
      </c>
      <c r="D18" s="35">
        <v>4</v>
      </c>
      <c r="E18" s="34">
        <v>15</v>
      </c>
      <c r="F18" s="34"/>
      <c r="G18" s="34">
        <v>30</v>
      </c>
      <c r="H18" s="36"/>
      <c r="I18" s="42"/>
      <c r="J18" s="37"/>
      <c r="K18" s="37">
        <v>8</v>
      </c>
      <c r="L18" s="38">
        <f t="shared" si="0"/>
        <v>47</v>
      </c>
      <c r="M18" s="39">
        <f t="shared" si="1"/>
        <v>13</v>
      </c>
      <c r="N18" s="40">
        <f t="shared" si="2"/>
        <v>1</v>
      </c>
      <c r="O18" s="104"/>
    </row>
    <row r="19" spans="1:15" s="105" customFormat="1" ht="15" customHeight="1">
      <c r="A19" s="32">
        <v>6</v>
      </c>
      <c r="B19" s="33" t="s">
        <v>29</v>
      </c>
      <c r="C19" s="34" t="s">
        <v>0</v>
      </c>
      <c r="D19" s="35">
        <v>4</v>
      </c>
      <c r="E19" s="34">
        <v>15</v>
      </c>
      <c r="F19" s="34"/>
      <c r="G19" s="34"/>
      <c r="H19" s="36">
        <v>30</v>
      </c>
      <c r="I19" s="42"/>
      <c r="J19" s="37"/>
      <c r="K19" s="37">
        <v>8</v>
      </c>
      <c r="L19" s="38">
        <f t="shared" si="0"/>
        <v>47</v>
      </c>
      <c r="M19" s="39">
        <f t="shared" si="1"/>
        <v>13</v>
      </c>
      <c r="N19" s="40">
        <f t="shared" si="2"/>
        <v>1</v>
      </c>
      <c r="O19" s="104"/>
    </row>
    <row r="20" spans="1:15" s="105" customFormat="1" ht="15" customHeight="1">
      <c r="A20" s="32">
        <v>7</v>
      </c>
      <c r="B20" s="33" t="s">
        <v>22</v>
      </c>
      <c r="C20" s="34" t="s">
        <v>0</v>
      </c>
      <c r="D20" s="35">
        <v>4</v>
      </c>
      <c r="E20" s="34">
        <v>15</v>
      </c>
      <c r="F20" s="34"/>
      <c r="G20" s="34">
        <v>30</v>
      </c>
      <c r="H20" s="36"/>
      <c r="I20" s="42"/>
      <c r="J20" s="37"/>
      <c r="K20" s="37">
        <v>8</v>
      </c>
      <c r="L20" s="38">
        <f t="shared" si="0"/>
        <v>47</v>
      </c>
      <c r="M20" s="39">
        <f t="shared" si="1"/>
        <v>13</v>
      </c>
      <c r="N20" s="40">
        <f t="shared" si="2"/>
        <v>1</v>
      </c>
      <c r="O20" s="104"/>
    </row>
    <row r="21" spans="1:15" s="105" customFormat="1" ht="15" customHeight="1">
      <c r="A21" s="32">
        <v>8</v>
      </c>
      <c r="B21" s="33" t="s">
        <v>53</v>
      </c>
      <c r="C21" s="34" t="s">
        <v>0</v>
      </c>
      <c r="D21" s="35">
        <v>2</v>
      </c>
      <c r="E21" s="34">
        <v>30</v>
      </c>
      <c r="F21" s="34"/>
      <c r="G21" s="34"/>
      <c r="H21" s="36"/>
      <c r="I21" s="42"/>
      <c r="J21" s="37"/>
      <c r="K21" s="37">
        <v>4</v>
      </c>
      <c r="L21" s="38">
        <f t="shared" si="0"/>
        <v>16</v>
      </c>
      <c r="M21" s="39">
        <f t="shared" si="1"/>
        <v>26</v>
      </c>
      <c r="N21" s="40">
        <v>1</v>
      </c>
      <c r="O21" s="104"/>
    </row>
    <row r="22" spans="1:15" s="105" customFormat="1" ht="15" customHeight="1">
      <c r="A22" s="32">
        <v>9</v>
      </c>
      <c r="B22" s="33" t="s">
        <v>31</v>
      </c>
      <c r="C22" s="34" t="s">
        <v>0</v>
      </c>
      <c r="D22" s="35">
        <v>2</v>
      </c>
      <c r="E22" s="34"/>
      <c r="F22" s="34">
        <v>30</v>
      </c>
      <c r="G22" s="34"/>
      <c r="H22" s="36"/>
      <c r="I22" s="42"/>
      <c r="J22" s="37"/>
      <c r="K22" s="37">
        <v>4</v>
      </c>
      <c r="L22" s="38">
        <f t="shared" si="0"/>
        <v>16</v>
      </c>
      <c r="M22" s="39">
        <v>0</v>
      </c>
      <c r="N22" s="40">
        <f t="shared" si="2"/>
        <v>0</v>
      </c>
      <c r="O22" s="104"/>
    </row>
    <row r="23" spans="1:15" s="105" customFormat="1" ht="15" customHeight="1">
      <c r="A23" s="43">
        <v>10</v>
      </c>
      <c r="B23" s="44" t="s">
        <v>17</v>
      </c>
      <c r="C23" s="45" t="s">
        <v>0</v>
      </c>
      <c r="D23" s="46">
        <v>0</v>
      </c>
      <c r="E23" s="45"/>
      <c r="F23" s="45">
        <v>30</v>
      </c>
      <c r="G23" s="45">
        <v>0</v>
      </c>
      <c r="H23" s="47"/>
      <c r="I23" s="48"/>
      <c r="J23" s="37"/>
      <c r="K23" s="37"/>
      <c r="L23" s="38"/>
      <c r="M23" s="39"/>
      <c r="N23" s="40">
        <v>0</v>
      </c>
      <c r="O23" s="104"/>
    </row>
    <row r="24" spans="1:15" s="105" customFormat="1" ht="15" customHeight="1">
      <c r="A24" s="38"/>
      <c r="B24" s="49" t="str">
        <f>CONCATENATE("Semestr 1, razem godz. zajęć:   ",SUM(E24:J24))</f>
        <v>Semestr 1, razem godz. zajęć:   405</v>
      </c>
      <c r="C24" s="50"/>
      <c r="D24" s="51">
        <f aca="true" t="shared" si="3" ref="D24:J24">SUM(D14:D23)</f>
        <v>32</v>
      </c>
      <c r="E24" s="51">
        <f t="shared" si="3"/>
        <v>135</v>
      </c>
      <c r="F24" s="51">
        <f t="shared" si="3"/>
        <v>60</v>
      </c>
      <c r="G24" s="51">
        <f t="shared" si="3"/>
        <v>180</v>
      </c>
      <c r="H24" s="51">
        <f t="shared" si="3"/>
        <v>30</v>
      </c>
      <c r="I24" s="51">
        <f t="shared" si="3"/>
        <v>0</v>
      </c>
      <c r="J24" s="51">
        <f t="shared" si="3"/>
        <v>0</v>
      </c>
      <c r="K24" s="19">
        <f>SUM(K14:K23)</f>
        <v>64</v>
      </c>
      <c r="L24" s="19">
        <f>SUM(L14:L23)</f>
        <v>361</v>
      </c>
      <c r="M24" s="19">
        <f>SUM(M14:M23)</f>
        <v>117</v>
      </c>
      <c r="N24" s="19">
        <f>SUM(N14:N23)</f>
        <v>8</v>
      </c>
      <c r="O24" s="106"/>
    </row>
    <row r="25" spans="1:15" s="105" customFormat="1" ht="15" customHeight="1">
      <c r="A25" s="52" t="s">
        <v>5</v>
      </c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5"/>
      <c r="M25" s="39"/>
      <c r="N25" s="40"/>
      <c r="O25" s="104"/>
    </row>
    <row r="26" spans="1:15" s="105" customFormat="1" ht="15" customHeight="1">
      <c r="A26" s="56"/>
      <c r="B26" s="52" t="s">
        <v>25</v>
      </c>
      <c r="C26" s="54"/>
      <c r="D26" s="54"/>
      <c r="E26" s="54"/>
      <c r="F26" s="54"/>
      <c r="G26" s="54"/>
      <c r="H26" s="54"/>
      <c r="I26" s="54"/>
      <c r="J26" s="54"/>
      <c r="K26" s="54"/>
      <c r="L26" s="55"/>
      <c r="M26" s="39"/>
      <c r="N26" s="40"/>
      <c r="O26" s="104"/>
    </row>
    <row r="27" spans="1:15" s="105" customFormat="1" ht="15" customHeight="1">
      <c r="A27" s="57">
        <v>1</v>
      </c>
      <c r="B27" s="58" t="s">
        <v>21</v>
      </c>
      <c r="C27" s="59" t="s">
        <v>0</v>
      </c>
      <c r="D27" s="51">
        <v>2</v>
      </c>
      <c r="E27" s="59"/>
      <c r="F27" s="60"/>
      <c r="G27" s="59"/>
      <c r="H27" s="59"/>
      <c r="I27" s="59"/>
      <c r="J27" s="61">
        <v>30</v>
      </c>
      <c r="K27" s="61">
        <v>4</v>
      </c>
      <c r="L27" s="38">
        <f>D27*25-(E27+F27+G27+H27+I27+J27+K27)</f>
        <v>16</v>
      </c>
      <c r="M27" s="39">
        <v>26</v>
      </c>
      <c r="N27" s="40">
        <f t="shared" si="2"/>
        <v>2</v>
      </c>
      <c r="O27" s="104"/>
    </row>
    <row r="28" spans="1:15" s="105" customFormat="1" ht="15" customHeight="1">
      <c r="A28" s="57">
        <v>2</v>
      </c>
      <c r="B28" s="33" t="s">
        <v>31</v>
      </c>
      <c r="C28" s="59" t="s">
        <v>0</v>
      </c>
      <c r="D28" s="51">
        <v>2</v>
      </c>
      <c r="E28" s="59"/>
      <c r="F28" s="59">
        <v>30</v>
      </c>
      <c r="G28" s="59"/>
      <c r="H28" s="59"/>
      <c r="I28" s="59"/>
      <c r="J28" s="61"/>
      <c r="K28" s="61">
        <v>4</v>
      </c>
      <c r="L28" s="38">
        <f>D28*25-(E28+F28+G28+H28+I28+J28+K28)</f>
        <v>16</v>
      </c>
      <c r="M28" s="39">
        <v>0</v>
      </c>
      <c r="N28" s="40">
        <f t="shared" si="2"/>
        <v>0</v>
      </c>
      <c r="O28" s="104"/>
    </row>
    <row r="29" spans="1:15" s="107" customFormat="1" ht="15" customHeight="1">
      <c r="A29" s="62"/>
      <c r="B29" s="62" t="s">
        <v>28</v>
      </c>
      <c r="C29" s="63"/>
      <c r="D29" s="64"/>
      <c r="E29" s="65"/>
      <c r="F29" s="65"/>
      <c r="G29" s="65"/>
      <c r="H29" s="65"/>
      <c r="I29" s="65"/>
      <c r="J29" s="66"/>
      <c r="K29" s="67"/>
      <c r="L29" s="38"/>
      <c r="M29" s="39"/>
      <c r="N29" s="40"/>
      <c r="O29" s="104"/>
    </row>
    <row r="30" spans="1:15" s="107" customFormat="1" ht="15" customHeight="1">
      <c r="A30" s="41">
        <v>3</v>
      </c>
      <c r="B30" s="68" t="s">
        <v>54</v>
      </c>
      <c r="C30" s="34" t="s">
        <v>2</v>
      </c>
      <c r="D30" s="69">
        <v>4</v>
      </c>
      <c r="E30" s="41">
        <v>15</v>
      </c>
      <c r="F30" s="41"/>
      <c r="G30" s="41">
        <v>30</v>
      </c>
      <c r="H30" s="57"/>
      <c r="I30" s="57"/>
      <c r="J30" s="70"/>
      <c r="K30" s="70">
        <v>8</v>
      </c>
      <c r="L30" s="38">
        <f aca="true" t="shared" si="4" ref="L30:L36">D30*25-(E30+F30+G30+H30+I30+J30+K30)</f>
        <v>47</v>
      </c>
      <c r="M30" s="39">
        <f t="shared" si="1"/>
        <v>13</v>
      </c>
      <c r="N30" s="40">
        <f t="shared" si="2"/>
        <v>1</v>
      </c>
      <c r="O30" s="104"/>
    </row>
    <row r="31" spans="1:15" s="107" customFormat="1" ht="15" customHeight="1">
      <c r="A31" s="41">
        <v>4</v>
      </c>
      <c r="B31" s="71" t="s">
        <v>55</v>
      </c>
      <c r="C31" s="34" t="s">
        <v>2</v>
      </c>
      <c r="D31" s="69">
        <v>4</v>
      </c>
      <c r="E31" s="41">
        <v>15</v>
      </c>
      <c r="F31" s="41"/>
      <c r="G31" s="41">
        <v>30</v>
      </c>
      <c r="H31" s="57"/>
      <c r="I31" s="57"/>
      <c r="J31" s="70"/>
      <c r="K31" s="70">
        <v>8</v>
      </c>
      <c r="L31" s="38">
        <f t="shared" si="4"/>
        <v>47</v>
      </c>
      <c r="M31" s="39">
        <f t="shared" si="1"/>
        <v>13</v>
      </c>
      <c r="N31" s="40">
        <f t="shared" si="2"/>
        <v>1</v>
      </c>
      <c r="O31" s="104"/>
    </row>
    <row r="32" spans="1:15" s="107" customFormat="1" ht="15" customHeight="1">
      <c r="A32" s="41">
        <v>5</v>
      </c>
      <c r="B32" s="72" t="s">
        <v>56</v>
      </c>
      <c r="C32" s="34" t="s">
        <v>2</v>
      </c>
      <c r="D32" s="69">
        <v>4</v>
      </c>
      <c r="E32" s="41">
        <v>15</v>
      </c>
      <c r="F32" s="41"/>
      <c r="G32" s="41">
        <v>30</v>
      </c>
      <c r="H32" s="57"/>
      <c r="I32" s="57"/>
      <c r="J32" s="70"/>
      <c r="K32" s="70">
        <v>8</v>
      </c>
      <c r="L32" s="38">
        <f t="shared" si="4"/>
        <v>47</v>
      </c>
      <c r="M32" s="39">
        <f t="shared" si="1"/>
        <v>13</v>
      </c>
      <c r="N32" s="40">
        <f t="shared" si="2"/>
        <v>1</v>
      </c>
      <c r="O32" s="104"/>
    </row>
    <row r="33" spans="1:15" s="107" customFormat="1" ht="15" customHeight="1">
      <c r="A33" s="41">
        <v>6</v>
      </c>
      <c r="B33" s="73" t="s">
        <v>57</v>
      </c>
      <c r="C33" s="34" t="s">
        <v>0</v>
      </c>
      <c r="D33" s="69">
        <v>4</v>
      </c>
      <c r="E33" s="41">
        <v>15</v>
      </c>
      <c r="F33" s="41"/>
      <c r="G33" s="41">
        <v>30</v>
      </c>
      <c r="H33" s="57"/>
      <c r="I33" s="57"/>
      <c r="J33" s="70"/>
      <c r="K33" s="70">
        <v>8</v>
      </c>
      <c r="L33" s="38">
        <f t="shared" si="4"/>
        <v>47</v>
      </c>
      <c r="M33" s="39">
        <f t="shared" si="1"/>
        <v>13</v>
      </c>
      <c r="N33" s="40">
        <f t="shared" si="2"/>
        <v>1</v>
      </c>
      <c r="O33" s="104"/>
    </row>
    <row r="34" spans="1:15" s="107" customFormat="1" ht="15" customHeight="1">
      <c r="A34" s="41">
        <v>7</v>
      </c>
      <c r="B34" s="73" t="s">
        <v>58</v>
      </c>
      <c r="C34" s="34" t="s">
        <v>0</v>
      </c>
      <c r="D34" s="69">
        <v>4</v>
      </c>
      <c r="E34" s="41">
        <v>15</v>
      </c>
      <c r="F34" s="41"/>
      <c r="G34" s="41">
        <v>30</v>
      </c>
      <c r="H34" s="57"/>
      <c r="I34" s="57"/>
      <c r="J34" s="70"/>
      <c r="K34" s="70">
        <v>8</v>
      </c>
      <c r="L34" s="38">
        <f t="shared" si="4"/>
        <v>47</v>
      </c>
      <c r="M34" s="39">
        <f t="shared" si="1"/>
        <v>13</v>
      </c>
      <c r="N34" s="40">
        <f t="shared" si="2"/>
        <v>1</v>
      </c>
      <c r="O34" s="104"/>
    </row>
    <row r="35" spans="1:15" s="107" customFormat="1" ht="15" customHeight="1">
      <c r="A35" s="41">
        <v>8</v>
      </c>
      <c r="B35" s="73" t="s">
        <v>59</v>
      </c>
      <c r="C35" s="34" t="s">
        <v>0</v>
      </c>
      <c r="D35" s="69">
        <v>4</v>
      </c>
      <c r="E35" s="41">
        <v>15</v>
      </c>
      <c r="F35" s="41"/>
      <c r="G35" s="41">
        <v>30</v>
      </c>
      <c r="H35" s="57"/>
      <c r="I35" s="57"/>
      <c r="J35" s="70"/>
      <c r="K35" s="70">
        <v>8</v>
      </c>
      <c r="L35" s="38">
        <f t="shared" si="4"/>
        <v>47</v>
      </c>
      <c r="M35" s="39">
        <f t="shared" si="1"/>
        <v>13</v>
      </c>
      <c r="N35" s="40">
        <f t="shared" si="2"/>
        <v>1</v>
      </c>
      <c r="O35" s="104"/>
    </row>
    <row r="36" spans="1:15" s="107" customFormat="1" ht="15" customHeight="1">
      <c r="A36" s="41">
        <v>9</v>
      </c>
      <c r="B36" s="73" t="s">
        <v>60</v>
      </c>
      <c r="C36" s="34" t="s">
        <v>0</v>
      </c>
      <c r="D36" s="69">
        <v>4</v>
      </c>
      <c r="E36" s="41"/>
      <c r="F36" s="41"/>
      <c r="G36" s="41"/>
      <c r="H36" s="57"/>
      <c r="I36" s="57">
        <v>60</v>
      </c>
      <c r="J36" s="70"/>
      <c r="K36" s="70">
        <v>4</v>
      </c>
      <c r="L36" s="38">
        <f t="shared" si="4"/>
        <v>36</v>
      </c>
      <c r="M36" s="39">
        <v>0</v>
      </c>
      <c r="N36" s="40">
        <f t="shared" si="2"/>
        <v>0</v>
      </c>
      <c r="O36" s="104"/>
    </row>
    <row r="37" spans="1:15" s="107" customFormat="1" ht="15" customHeight="1">
      <c r="A37" s="41"/>
      <c r="B37" s="73"/>
      <c r="C37" s="34"/>
      <c r="D37" s="69"/>
      <c r="E37" s="41"/>
      <c r="F37" s="41"/>
      <c r="G37" s="41"/>
      <c r="H37" s="57"/>
      <c r="I37" s="57"/>
      <c r="J37" s="70"/>
      <c r="K37" s="70"/>
      <c r="L37" s="38"/>
      <c r="M37" s="39"/>
      <c r="N37" s="40"/>
      <c r="O37" s="104"/>
    </row>
    <row r="38" spans="1:15" s="107" customFormat="1" ht="15" customHeight="1">
      <c r="A38" s="41"/>
      <c r="B38" s="74" t="str">
        <f>CONCATENATE("Semestr 2, razem godz. zajęć:   ",SUM(E38:J38))</f>
        <v>Semestr 2, razem godz. zajęć:   390</v>
      </c>
      <c r="C38" s="75"/>
      <c r="D38" s="69">
        <f aca="true" t="shared" si="5" ref="D38:N38">SUM(D30:D37)+D27+D28</f>
        <v>32</v>
      </c>
      <c r="E38" s="69">
        <f t="shared" si="5"/>
        <v>90</v>
      </c>
      <c r="F38" s="69">
        <f t="shared" si="5"/>
        <v>30</v>
      </c>
      <c r="G38" s="69">
        <f t="shared" si="5"/>
        <v>180</v>
      </c>
      <c r="H38" s="69">
        <f t="shared" si="5"/>
        <v>0</v>
      </c>
      <c r="I38" s="76">
        <f t="shared" si="5"/>
        <v>60</v>
      </c>
      <c r="J38" s="77">
        <f t="shared" si="5"/>
        <v>30</v>
      </c>
      <c r="K38" s="77">
        <f t="shared" si="5"/>
        <v>60</v>
      </c>
      <c r="L38" s="77">
        <f t="shared" si="5"/>
        <v>350</v>
      </c>
      <c r="M38" s="77">
        <f t="shared" si="5"/>
        <v>104</v>
      </c>
      <c r="N38" s="51">
        <f t="shared" si="5"/>
        <v>8</v>
      </c>
      <c r="O38" s="108"/>
    </row>
    <row r="39" spans="1:15" s="107" customFormat="1" ht="15" customHeight="1">
      <c r="A39" s="62"/>
      <c r="B39" s="62" t="s">
        <v>27</v>
      </c>
      <c r="C39" s="63"/>
      <c r="D39" s="64"/>
      <c r="E39" s="65"/>
      <c r="F39" s="65"/>
      <c r="G39" s="65"/>
      <c r="H39" s="65"/>
      <c r="I39" s="65"/>
      <c r="J39" s="67"/>
      <c r="K39" s="67"/>
      <c r="L39" s="55"/>
      <c r="M39" s="39"/>
      <c r="N39" s="40"/>
      <c r="O39" s="104"/>
    </row>
    <row r="40" spans="1:15" s="107" customFormat="1" ht="15" customHeight="1">
      <c r="A40" s="41">
        <v>3</v>
      </c>
      <c r="B40" s="68" t="s">
        <v>61</v>
      </c>
      <c r="C40" s="34" t="s">
        <v>2</v>
      </c>
      <c r="D40" s="69">
        <v>4</v>
      </c>
      <c r="E40" s="41">
        <v>15</v>
      </c>
      <c r="F40" s="41"/>
      <c r="G40" s="41">
        <v>30</v>
      </c>
      <c r="H40" s="57"/>
      <c r="I40" s="57"/>
      <c r="J40" s="70"/>
      <c r="K40" s="70">
        <v>8</v>
      </c>
      <c r="L40" s="38">
        <f>D40*25-(E40+F40+G40+H40+I40+J40+K40)</f>
        <v>47</v>
      </c>
      <c r="M40" s="39">
        <f t="shared" si="1"/>
        <v>13</v>
      </c>
      <c r="N40" s="40">
        <f t="shared" si="2"/>
        <v>1</v>
      </c>
      <c r="O40" s="104"/>
    </row>
    <row r="41" spans="1:15" s="107" customFormat="1" ht="15" customHeight="1">
      <c r="A41" s="41">
        <v>4</v>
      </c>
      <c r="B41" s="71" t="s">
        <v>62</v>
      </c>
      <c r="C41" s="34" t="s">
        <v>2</v>
      </c>
      <c r="D41" s="69">
        <v>4</v>
      </c>
      <c r="E41" s="41">
        <v>15</v>
      </c>
      <c r="F41" s="41"/>
      <c r="G41" s="41">
        <v>30</v>
      </c>
      <c r="H41" s="57"/>
      <c r="I41" s="57"/>
      <c r="J41" s="70"/>
      <c r="K41" s="70">
        <v>8</v>
      </c>
      <c r="L41" s="38">
        <f aca="true" t="shared" si="6" ref="L41:L46">D41*25-(E41+F41+G41+H41+I41+J41+K41)</f>
        <v>47</v>
      </c>
      <c r="M41" s="39">
        <f t="shared" si="1"/>
        <v>13</v>
      </c>
      <c r="N41" s="40">
        <f t="shared" si="2"/>
        <v>1</v>
      </c>
      <c r="O41" s="104"/>
    </row>
    <row r="42" spans="1:15" s="107" customFormat="1" ht="15" customHeight="1">
      <c r="A42" s="41">
        <v>5</v>
      </c>
      <c r="B42" s="72" t="s">
        <v>63</v>
      </c>
      <c r="C42" s="34" t="s">
        <v>2</v>
      </c>
      <c r="D42" s="69">
        <v>4</v>
      </c>
      <c r="E42" s="41">
        <v>15</v>
      </c>
      <c r="F42" s="41"/>
      <c r="G42" s="41">
        <v>30</v>
      </c>
      <c r="H42" s="57"/>
      <c r="I42" s="57"/>
      <c r="J42" s="70"/>
      <c r="K42" s="70">
        <v>8</v>
      </c>
      <c r="L42" s="38">
        <f t="shared" si="6"/>
        <v>47</v>
      </c>
      <c r="M42" s="39">
        <f t="shared" si="1"/>
        <v>13</v>
      </c>
      <c r="N42" s="40">
        <f t="shared" si="2"/>
        <v>1</v>
      </c>
      <c r="O42" s="104"/>
    </row>
    <row r="43" spans="1:15" s="107" customFormat="1" ht="15" customHeight="1">
      <c r="A43" s="41">
        <v>6</v>
      </c>
      <c r="B43" s="73" t="s">
        <v>64</v>
      </c>
      <c r="C43" s="34" t="s">
        <v>0</v>
      </c>
      <c r="D43" s="69">
        <v>4</v>
      </c>
      <c r="E43" s="41">
        <v>15</v>
      </c>
      <c r="F43" s="41"/>
      <c r="G43" s="41">
        <v>30</v>
      </c>
      <c r="H43" s="57"/>
      <c r="I43" s="57"/>
      <c r="J43" s="70"/>
      <c r="K43" s="70">
        <v>8</v>
      </c>
      <c r="L43" s="38">
        <f t="shared" si="6"/>
        <v>47</v>
      </c>
      <c r="M43" s="39">
        <f t="shared" si="1"/>
        <v>13</v>
      </c>
      <c r="N43" s="40">
        <f t="shared" si="2"/>
        <v>1</v>
      </c>
      <c r="O43" s="104"/>
    </row>
    <row r="44" spans="1:15" s="107" customFormat="1" ht="15" customHeight="1">
      <c r="A44" s="41">
        <v>7</v>
      </c>
      <c r="B44" s="73" t="s">
        <v>65</v>
      </c>
      <c r="C44" s="34" t="s">
        <v>0</v>
      </c>
      <c r="D44" s="69">
        <v>4</v>
      </c>
      <c r="E44" s="41">
        <v>15</v>
      </c>
      <c r="F44" s="41"/>
      <c r="G44" s="41">
        <v>30</v>
      </c>
      <c r="H44" s="57"/>
      <c r="I44" s="57"/>
      <c r="J44" s="70"/>
      <c r="K44" s="70">
        <v>8</v>
      </c>
      <c r="L44" s="38">
        <f t="shared" si="6"/>
        <v>47</v>
      </c>
      <c r="M44" s="39">
        <f t="shared" si="1"/>
        <v>13</v>
      </c>
      <c r="N44" s="40">
        <f t="shared" si="2"/>
        <v>1</v>
      </c>
      <c r="O44" s="104"/>
    </row>
    <row r="45" spans="1:15" s="107" customFormat="1" ht="15" customHeight="1">
      <c r="A45" s="41">
        <v>8</v>
      </c>
      <c r="B45" s="73" t="s">
        <v>66</v>
      </c>
      <c r="C45" s="34" t="s">
        <v>0</v>
      </c>
      <c r="D45" s="69">
        <v>4</v>
      </c>
      <c r="E45" s="41">
        <v>15</v>
      </c>
      <c r="F45" s="41"/>
      <c r="G45" s="41">
        <v>30</v>
      </c>
      <c r="H45" s="57"/>
      <c r="I45" s="57"/>
      <c r="J45" s="70"/>
      <c r="K45" s="70">
        <v>8</v>
      </c>
      <c r="L45" s="38">
        <f t="shared" si="6"/>
        <v>47</v>
      </c>
      <c r="M45" s="39">
        <f t="shared" si="1"/>
        <v>13</v>
      </c>
      <c r="N45" s="40">
        <f t="shared" si="2"/>
        <v>1</v>
      </c>
      <c r="O45" s="104"/>
    </row>
    <row r="46" spans="1:15" s="107" customFormat="1" ht="15" customHeight="1">
      <c r="A46" s="41">
        <v>9</v>
      </c>
      <c r="B46" s="73" t="s">
        <v>67</v>
      </c>
      <c r="C46" s="34" t="s">
        <v>0</v>
      </c>
      <c r="D46" s="69">
        <v>4</v>
      </c>
      <c r="E46" s="41"/>
      <c r="F46" s="41"/>
      <c r="G46" s="41"/>
      <c r="H46" s="57"/>
      <c r="I46" s="57">
        <v>60</v>
      </c>
      <c r="J46" s="70"/>
      <c r="K46" s="70">
        <v>4</v>
      </c>
      <c r="L46" s="38">
        <f t="shared" si="6"/>
        <v>36</v>
      </c>
      <c r="M46" s="39">
        <v>0</v>
      </c>
      <c r="N46" s="40">
        <f t="shared" si="2"/>
        <v>0</v>
      </c>
      <c r="O46" s="104"/>
    </row>
    <row r="47" spans="1:15" s="107" customFormat="1" ht="15" customHeight="1">
      <c r="A47" s="41"/>
      <c r="B47" s="73"/>
      <c r="C47" s="34"/>
      <c r="D47" s="69"/>
      <c r="E47" s="41"/>
      <c r="F47" s="41"/>
      <c r="G47" s="41"/>
      <c r="H47" s="57"/>
      <c r="I47" s="57"/>
      <c r="J47" s="70"/>
      <c r="K47" s="70"/>
      <c r="L47" s="38"/>
      <c r="M47" s="39"/>
      <c r="N47" s="40"/>
      <c r="O47" s="104"/>
    </row>
    <row r="48" spans="1:15" s="107" customFormat="1" ht="15" customHeight="1">
      <c r="A48" s="41"/>
      <c r="B48" s="74" t="str">
        <f>CONCATENATE("Semestr 2, razem godz. zajęć:  ",SUM(E48:J48))</f>
        <v>Semestr 2, razem godz. zajęć:  390</v>
      </c>
      <c r="C48" s="75"/>
      <c r="D48" s="69">
        <f aca="true" t="shared" si="7" ref="D48:N48">SUM(D40:D47)+D27+D28</f>
        <v>32</v>
      </c>
      <c r="E48" s="69">
        <f t="shared" si="7"/>
        <v>90</v>
      </c>
      <c r="F48" s="69">
        <f t="shared" si="7"/>
        <v>30</v>
      </c>
      <c r="G48" s="69">
        <f t="shared" si="7"/>
        <v>180</v>
      </c>
      <c r="H48" s="69">
        <f t="shared" si="7"/>
        <v>0</v>
      </c>
      <c r="I48" s="76">
        <f t="shared" si="7"/>
        <v>60</v>
      </c>
      <c r="J48" s="77">
        <f t="shared" si="7"/>
        <v>30</v>
      </c>
      <c r="K48" s="77">
        <f t="shared" si="7"/>
        <v>60</v>
      </c>
      <c r="L48" s="77">
        <f t="shared" si="7"/>
        <v>350</v>
      </c>
      <c r="M48" s="77">
        <f t="shared" si="7"/>
        <v>104</v>
      </c>
      <c r="N48" s="51">
        <f t="shared" si="7"/>
        <v>8</v>
      </c>
      <c r="O48" s="108"/>
    </row>
    <row r="49" spans="1:15" s="107" customFormat="1" ht="15" customHeight="1">
      <c r="A49" s="78" t="s">
        <v>6</v>
      </c>
      <c r="B49" s="79"/>
      <c r="C49" s="54"/>
      <c r="D49" s="80"/>
      <c r="E49" s="71"/>
      <c r="F49" s="71"/>
      <c r="G49" s="71"/>
      <c r="H49" s="71"/>
      <c r="I49" s="71"/>
      <c r="J49" s="81"/>
      <c r="K49" s="81"/>
      <c r="L49" s="55"/>
      <c r="M49" s="39"/>
      <c r="N49" s="40"/>
      <c r="O49" s="104"/>
    </row>
    <row r="50" spans="1:15" s="107" customFormat="1" ht="15" customHeight="1">
      <c r="A50" s="41">
        <v>1</v>
      </c>
      <c r="B50" s="73" t="s">
        <v>4</v>
      </c>
      <c r="C50" s="34" t="s">
        <v>0</v>
      </c>
      <c r="D50" s="69">
        <v>2</v>
      </c>
      <c r="E50" s="41"/>
      <c r="F50" s="41"/>
      <c r="G50" s="41"/>
      <c r="H50" s="57"/>
      <c r="I50" s="57"/>
      <c r="J50" s="82">
        <v>30</v>
      </c>
      <c r="K50" s="82">
        <v>4</v>
      </c>
      <c r="L50" s="38">
        <f>D50*25-(E50+F50+G50+H50+I50+J50+K50)</f>
        <v>16</v>
      </c>
      <c r="M50" s="39">
        <f t="shared" si="1"/>
        <v>13</v>
      </c>
      <c r="N50" s="40">
        <f t="shared" si="2"/>
        <v>1</v>
      </c>
      <c r="O50" s="104"/>
    </row>
    <row r="51" spans="1:15" s="107" customFormat="1" ht="15" customHeight="1">
      <c r="A51" s="41">
        <v>2</v>
      </c>
      <c r="B51" s="73" t="s">
        <v>33</v>
      </c>
      <c r="C51" s="34" t="s">
        <v>0</v>
      </c>
      <c r="D51" s="69">
        <v>15</v>
      </c>
      <c r="E51" s="41"/>
      <c r="F51" s="41"/>
      <c r="G51" s="41"/>
      <c r="H51" s="57"/>
      <c r="I51" s="57"/>
      <c r="J51" s="82"/>
      <c r="K51" s="82">
        <v>125</v>
      </c>
      <c r="L51" s="38">
        <v>450</v>
      </c>
      <c r="M51" s="39">
        <v>125</v>
      </c>
      <c r="N51" s="40">
        <v>5</v>
      </c>
      <c r="O51" s="104"/>
    </row>
    <row r="52" spans="1:15" s="107" customFormat="1" ht="15" customHeight="1">
      <c r="A52" s="41">
        <v>3</v>
      </c>
      <c r="B52" s="73" t="s">
        <v>26</v>
      </c>
      <c r="C52" s="34" t="s">
        <v>0</v>
      </c>
      <c r="D52" s="69">
        <v>12</v>
      </c>
      <c r="E52" s="41"/>
      <c r="F52" s="41"/>
      <c r="G52" s="41"/>
      <c r="H52" s="57"/>
      <c r="I52" s="57"/>
      <c r="J52" s="82"/>
      <c r="K52" s="82">
        <v>100</v>
      </c>
      <c r="L52" s="38">
        <v>480</v>
      </c>
      <c r="M52" s="39">
        <v>100</v>
      </c>
      <c r="N52" s="40">
        <v>4</v>
      </c>
      <c r="O52" s="104"/>
    </row>
    <row r="53" spans="1:15" s="107" customFormat="1" ht="15" customHeight="1">
      <c r="A53" s="41">
        <v>4</v>
      </c>
      <c r="B53" s="83" t="s">
        <v>23</v>
      </c>
      <c r="C53" s="34" t="s">
        <v>0</v>
      </c>
      <c r="D53" s="35">
        <v>1</v>
      </c>
      <c r="E53" s="34">
        <v>15</v>
      </c>
      <c r="F53" s="34">
        <v>15</v>
      </c>
      <c r="G53" s="41"/>
      <c r="H53" s="57"/>
      <c r="I53" s="57"/>
      <c r="J53" s="82" t="s">
        <v>40</v>
      </c>
      <c r="K53" s="82">
        <v>4</v>
      </c>
      <c r="L53" s="38">
        <v>0</v>
      </c>
      <c r="M53" s="39">
        <f t="shared" si="1"/>
        <v>13</v>
      </c>
      <c r="N53" s="40">
        <f t="shared" si="2"/>
        <v>1</v>
      </c>
      <c r="O53" s="104"/>
    </row>
    <row r="54" spans="1:15" s="107" customFormat="1" ht="15" customHeight="1">
      <c r="A54" s="41">
        <v>5</v>
      </c>
      <c r="B54" s="83" t="s">
        <v>30</v>
      </c>
      <c r="C54" s="34" t="s">
        <v>0</v>
      </c>
      <c r="D54" s="35">
        <v>1</v>
      </c>
      <c r="E54" s="34">
        <v>15</v>
      </c>
      <c r="F54" s="34">
        <v>15</v>
      </c>
      <c r="G54" s="41"/>
      <c r="H54" s="57"/>
      <c r="I54" s="57"/>
      <c r="J54" s="82"/>
      <c r="K54" s="82">
        <v>4</v>
      </c>
      <c r="L54" s="38">
        <v>0</v>
      </c>
      <c r="M54" s="39">
        <f t="shared" si="1"/>
        <v>13</v>
      </c>
      <c r="N54" s="40">
        <f t="shared" si="2"/>
        <v>1</v>
      </c>
      <c r="O54" s="104"/>
    </row>
    <row r="55" spans="1:15" s="107" customFormat="1" ht="15" customHeight="1">
      <c r="A55" s="41"/>
      <c r="B55" s="74" t="str">
        <f>CONCATENATE("Semestr 3, razem godz. zajęć: ",SUM(E55:J55))</f>
        <v>Semestr 3, razem godz. zajęć: 90</v>
      </c>
      <c r="C55" s="75">
        <f>COUNTIF(C50:C52,"E")</f>
        <v>0</v>
      </c>
      <c r="D55" s="69">
        <f aca="true" t="shared" si="8" ref="D55:J55">SUM(D50:D54)</f>
        <v>31</v>
      </c>
      <c r="E55" s="69">
        <f t="shared" si="8"/>
        <v>30</v>
      </c>
      <c r="F55" s="69">
        <f t="shared" si="8"/>
        <v>30</v>
      </c>
      <c r="G55" s="69">
        <f t="shared" si="8"/>
        <v>0</v>
      </c>
      <c r="H55" s="69"/>
      <c r="I55" s="69">
        <f t="shared" si="8"/>
        <v>0</v>
      </c>
      <c r="J55" s="76">
        <f t="shared" si="8"/>
        <v>30</v>
      </c>
      <c r="K55" s="19">
        <f>SUM(K50:K54)</f>
        <v>237</v>
      </c>
      <c r="L55" s="19">
        <f>SUM(L50:L54)</f>
        <v>946</v>
      </c>
      <c r="M55" s="19">
        <f>SUM(M50:M54)</f>
        <v>264</v>
      </c>
      <c r="N55" s="19">
        <f>SUM(N50:N54)</f>
        <v>12</v>
      </c>
      <c r="O55" s="106"/>
    </row>
    <row r="56" spans="1:15" s="109" customFormat="1" ht="15" customHeight="1">
      <c r="A56" s="84"/>
      <c r="B56" s="84"/>
      <c r="C56" s="84"/>
      <c r="D56" s="85"/>
      <c r="E56" s="84"/>
      <c r="F56" s="84"/>
      <c r="G56" s="84"/>
      <c r="H56" s="84"/>
      <c r="I56" s="84"/>
      <c r="J56" s="84"/>
      <c r="K56" s="84"/>
      <c r="L56" s="67"/>
      <c r="M56" s="84"/>
      <c r="N56" s="40"/>
      <c r="O56" s="104"/>
    </row>
    <row r="57" spans="1:15" s="109" customFormat="1" ht="27.75" customHeight="1">
      <c r="A57" s="84"/>
      <c r="B57" s="84"/>
      <c r="C57" s="84"/>
      <c r="D57" s="27" t="s">
        <v>19</v>
      </c>
      <c r="E57" s="27" t="s">
        <v>12</v>
      </c>
      <c r="F57" s="27" t="s">
        <v>13</v>
      </c>
      <c r="G57" s="27" t="s">
        <v>36</v>
      </c>
      <c r="H57" s="18" t="s">
        <v>14</v>
      </c>
      <c r="I57" s="18" t="s">
        <v>1</v>
      </c>
      <c r="J57" s="28" t="s">
        <v>3</v>
      </c>
      <c r="K57" s="29" t="s">
        <v>49</v>
      </c>
      <c r="L57" s="29" t="s">
        <v>50</v>
      </c>
      <c r="M57" s="30" t="s">
        <v>51</v>
      </c>
      <c r="N57" s="31" t="s">
        <v>52</v>
      </c>
      <c r="O57" s="8"/>
    </row>
    <row r="58" spans="1:15" s="109" customFormat="1" ht="15" customHeight="1">
      <c r="A58" s="84"/>
      <c r="B58" s="86" t="str">
        <f>CONCATENATE("Razem godz. zajęć:  ",SUM(E58:J58))</f>
        <v>Razem godz. zajęć:  885</v>
      </c>
      <c r="C58" s="87"/>
      <c r="D58" s="88">
        <f aca="true" t="shared" si="9" ref="D58:I58">D55+D48+D24</f>
        <v>95</v>
      </c>
      <c r="E58" s="88">
        <f t="shared" si="9"/>
        <v>255</v>
      </c>
      <c r="F58" s="88">
        <f t="shared" si="9"/>
        <v>120</v>
      </c>
      <c r="G58" s="88">
        <f t="shared" si="9"/>
        <v>360</v>
      </c>
      <c r="H58" s="88">
        <f t="shared" si="9"/>
        <v>30</v>
      </c>
      <c r="I58" s="89">
        <f t="shared" si="9"/>
        <v>60</v>
      </c>
      <c r="J58" s="89">
        <f>J55+J48+J24-J52</f>
        <v>60</v>
      </c>
      <c r="K58" s="89">
        <f>K55+K48+K24</f>
        <v>361</v>
      </c>
      <c r="L58" s="89">
        <f>L55+L48+L24</f>
        <v>1657</v>
      </c>
      <c r="M58" s="89">
        <f>M55+M48+M24</f>
        <v>485</v>
      </c>
      <c r="N58" s="88">
        <f>N55+N48+N24</f>
        <v>28</v>
      </c>
      <c r="O58" s="104"/>
    </row>
    <row r="59" spans="1:14" s="109" customFormat="1" ht="15" customHeight="1">
      <c r="A59" s="84"/>
      <c r="B59" s="84"/>
      <c r="C59" s="84"/>
      <c r="D59" s="85"/>
      <c r="E59" s="84"/>
      <c r="F59" s="84"/>
      <c r="G59" s="84"/>
      <c r="H59" s="84"/>
      <c r="I59" s="84"/>
      <c r="J59" s="84"/>
      <c r="K59" s="84"/>
      <c r="L59" s="71"/>
      <c r="M59" s="84"/>
      <c r="N59" s="84"/>
    </row>
    <row r="60" spans="1:15" s="109" customFormat="1" ht="15" customHeight="1">
      <c r="A60" s="84"/>
      <c r="B60" s="90" t="s">
        <v>41</v>
      </c>
      <c r="C60" s="91">
        <f>D58</f>
        <v>95</v>
      </c>
      <c r="D60" s="92"/>
      <c r="E60" s="71" t="s">
        <v>68</v>
      </c>
      <c r="F60" s="93"/>
      <c r="G60" s="94"/>
      <c r="H60" s="95"/>
      <c r="I60" s="95"/>
      <c r="J60" s="95"/>
      <c r="K60" s="95"/>
      <c r="L60" s="96"/>
      <c r="M60" s="92"/>
      <c r="N60" s="71"/>
      <c r="O60" s="107"/>
    </row>
    <row r="61" spans="1:15" s="109" customFormat="1" ht="15" customHeight="1">
      <c r="A61" s="84"/>
      <c r="B61" s="90" t="s">
        <v>42</v>
      </c>
      <c r="C61" s="91">
        <f>SUM(E58:J58)</f>
        <v>885</v>
      </c>
      <c r="D61" s="97"/>
      <c r="E61" s="98" t="s">
        <v>69</v>
      </c>
      <c r="F61" s="99"/>
      <c r="G61" s="99"/>
      <c r="H61" s="99"/>
      <c r="I61" s="100"/>
      <c r="J61" s="100"/>
      <c r="K61" s="100"/>
      <c r="L61" s="95"/>
      <c r="M61" s="92"/>
      <c r="N61" s="71"/>
      <c r="O61" s="107"/>
    </row>
    <row r="62" spans="1:15" s="109" customFormat="1" ht="15" customHeight="1">
      <c r="A62" s="84"/>
      <c r="B62" s="90" t="s">
        <v>43</v>
      </c>
      <c r="C62" s="90">
        <f>L52</f>
        <v>480</v>
      </c>
      <c r="D62" s="101"/>
      <c r="E62" s="98" t="s">
        <v>70</v>
      </c>
      <c r="F62" s="71"/>
      <c r="G62" s="71"/>
      <c r="H62" s="71"/>
      <c r="I62" s="71"/>
      <c r="J62" s="71"/>
      <c r="K62" s="71"/>
      <c r="L62" s="95"/>
      <c r="M62" s="92"/>
      <c r="N62" s="71"/>
      <c r="O62" s="107"/>
    </row>
    <row r="63" spans="1:15" s="109" customFormat="1" ht="15" customHeight="1">
      <c r="A63" s="84"/>
      <c r="B63" s="90" t="s">
        <v>44</v>
      </c>
      <c r="C63" s="90">
        <f>L51</f>
        <v>450</v>
      </c>
      <c r="D63" s="101"/>
      <c r="E63" s="98" t="s">
        <v>71</v>
      </c>
      <c r="F63" s="71"/>
      <c r="G63" s="71"/>
      <c r="H63" s="71"/>
      <c r="I63" s="71"/>
      <c r="J63" s="71"/>
      <c r="K63" s="71"/>
      <c r="L63" s="100"/>
      <c r="M63" s="102"/>
      <c r="N63" s="71"/>
      <c r="O63" s="107"/>
    </row>
    <row r="64" spans="1:15" s="109" customFormat="1" ht="15" customHeight="1">
      <c r="A64" s="84"/>
      <c r="B64" s="90" t="s">
        <v>45</v>
      </c>
      <c r="C64" s="91">
        <f>SUM(C61:C63)</f>
        <v>1815</v>
      </c>
      <c r="D64" s="103"/>
      <c r="E64" s="98" t="s">
        <v>72</v>
      </c>
      <c r="F64" s="71"/>
      <c r="G64" s="71"/>
      <c r="H64" s="71"/>
      <c r="I64" s="71"/>
      <c r="J64" s="71"/>
      <c r="K64" s="71"/>
      <c r="L64" s="71"/>
      <c r="M64" s="92"/>
      <c r="N64" s="71"/>
      <c r="O64" s="107"/>
    </row>
  </sheetData>
  <sheetProtection/>
  <mergeCells count="6">
    <mergeCell ref="A11:A12"/>
    <mergeCell ref="B11:B12"/>
    <mergeCell ref="C11:C12"/>
    <mergeCell ref="D11:D12"/>
    <mergeCell ref="E11:M11"/>
    <mergeCell ref="N11:N12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60" r:id="rId4"/>
  <colBreaks count="1" manualBreakCount="1">
    <brk id="11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zoomScalePageLayoutView="0" workbookViewId="0" topLeftCell="A52">
      <selection activeCell="R32" sqref="R32"/>
    </sheetView>
  </sheetViews>
  <sheetFormatPr defaultColWidth="9.00390625" defaultRowHeight="12.75"/>
  <cols>
    <col min="1" max="1" width="3.75390625" style="0" customWidth="1"/>
    <col min="2" max="2" width="49.00390625" style="0" customWidth="1"/>
    <col min="3" max="3" width="9.625" style="0" customWidth="1"/>
    <col min="4" max="4" width="5.75390625" style="0" bestFit="1" customWidth="1"/>
    <col min="5" max="11" width="5.75390625" style="0" customWidth="1"/>
    <col min="12" max="12" width="5.75390625" style="4" customWidth="1"/>
    <col min="13" max="13" width="5.75390625" style="0" customWidth="1"/>
    <col min="14" max="14" width="7.625" style="0" customWidth="1"/>
  </cols>
  <sheetData>
    <row r="1" spans="1:14" ht="12.7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2.7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2.7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2.7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20.25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2.7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8" customHeight="1">
      <c r="A8" s="112" t="s">
        <v>20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20.25">
      <c r="A9" s="112" t="s">
        <v>39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2.75">
      <c r="A10" s="1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s="2" customFormat="1" ht="35.25" customHeight="1">
      <c r="A11" s="129" t="s">
        <v>8</v>
      </c>
      <c r="B11" s="129" t="s">
        <v>9</v>
      </c>
      <c r="C11" s="130" t="s">
        <v>11</v>
      </c>
      <c r="D11" s="124" t="s">
        <v>19</v>
      </c>
      <c r="E11" s="126" t="s">
        <v>10</v>
      </c>
      <c r="F11" s="126"/>
      <c r="G11" s="126"/>
      <c r="H11" s="126"/>
      <c r="I11" s="126"/>
      <c r="J11" s="126"/>
      <c r="K11" s="126"/>
      <c r="L11" s="126"/>
      <c r="M11" s="126"/>
      <c r="N11" s="110" t="s">
        <v>38</v>
      </c>
    </row>
    <row r="12" spans="1:14" s="2" customFormat="1" ht="16.5" customHeight="1">
      <c r="A12" s="125"/>
      <c r="B12" s="125"/>
      <c r="C12" s="131"/>
      <c r="D12" s="125"/>
      <c r="E12" s="20" t="s">
        <v>12</v>
      </c>
      <c r="F12" s="20" t="s">
        <v>13</v>
      </c>
      <c r="G12" s="20" t="s">
        <v>36</v>
      </c>
      <c r="H12" s="21" t="s">
        <v>14</v>
      </c>
      <c r="I12" s="20" t="s">
        <v>1</v>
      </c>
      <c r="J12" s="20" t="s">
        <v>3</v>
      </c>
      <c r="K12" s="23" t="s">
        <v>49</v>
      </c>
      <c r="L12" s="23" t="s">
        <v>50</v>
      </c>
      <c r="M12" s="24" t="s">
        <v>51</v>
      </c>
      <c r="N12" s="111" t="s">
        <v>51</v>
      </c>
    </row>
    <row r="13" spans="1:14" s="2" customFormat="1" ht="15" customHeight="1">
      <c r="A13" s="78" t="s">
        <v>7</v>
      </c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19"/>
      <c r="M13" s="25"/>
      <c r="N13" s="25"/>
    </row>
    <row r="14" spans="1:14" s="5" customFormat="1" ht="15" customHeight="1">
      <c r="A14" s="32">
        <v>1</v>
      </c>
      <c r="B14" s="33" t="s">
        <v>15</v>
      </c>
      <c r="C14" s="34" t="s">
        <v>2</v>
      </c>
      <c r="D14" s="113">
        <v>4</v>
      </c>
      <c r="E14" s="34">
        <v>8</v>
      </c>
      <c r="F14" s="34"/>
      <c r="G14" s="34">
        <v>16</v>
      </c>
      <c r="H14" s="34"/>
      <c r="I14" s="34"/>
      <c r="J14" s="114"/>
      <c r="K14" s="37">
        <v>8</v>
      </c>
      <c r="L14" s="38">
        <f>D14*25-(E14+F14+G14+H14+I14+J14+K14)</f>
        <v>68</v>
      </c>
      <c r="M14" s="39">
        <f>IF(E14=16,12,6)</f>
        <v>6</v>
      </c>
      <c r="N14" s="40">
        <f>ROUND((M14/25+(M14*L14/SUM(D14:J14))/25),0)</f>
        <v>1</v>
      </c>
    </row>
    <row r="15" spans="1:14" s="5" customFormat="1" ht="15" customHeight="1">
      <c r="A15" s="32">
        <v>2</v>
      </c>
      <c r="B15" s="33" t="s">
        <v>16</v>
      </c>
      <c r="C15" s="34" t="s">
        <v>2</v>
      </c>
      <c r="D15" s="113">
        <v>4</v>
      </c>
      <c r="E15" s="34">
        <v>8</v>
      </c>
      <c r="F15" s="34"/>
      <c r="G15" s="34">
        <v>16</v>
      </c>
      <c r="H15" s="34"/>
      <c r="I15" s="34"/>
      <c r="J15" s="114"/>
      <c r="K15" s="37">
        <v>8</v>
      </c>
      <c r="L15" s="38">
        <f aca="true" t="shared" si="0" ref="L15:L22">D15*25-(E15+F15+G15+H15+I15+J15+K15)</f>
        <v>68</v>
      </c>
      <c r="M15" s="39">
        <f aca="true" t="shared" si="1" ref="M15:M21">IF(E15=16,12,6)</f>
        <v>6</v>
      </c>
      <c r="N15" s="40">
        <f aca="true" t="shared" si="2" ref="N15:N50">ROUND((M15/25+(M15*L15/SUM(D15:J15))/25),0)</f>
        <v>1</v>
      </c>
    </row>
    <row r="16" spans="1:14" s="5" customFormat="1" ht="15" customHeight="1">
      <c r="A16" s="41">
        <v>3</v>
      </c>
      <c r="B16" s="33" t="s">
        <v>35</v>
      </c>
      <c r="C16" s="34" t="s">
        <v>2</v>
      </c>
      <c r="D16" s="113">
        <v>4</v>
      </c>
      <c r="E16" s="34">
        <v>8</v>
      </c>
      <c r="F16" s="34"/>
      <c r="G16" s="34">
        <v>16</v>
      </c>
      <c r="H16" s="34"/>
      <c r="I16" s="34"/>
      <c r="J16" s="114"/>
      <c r="K16" s="37">
        <v>8</v>
      </c>
      <c r="L16" s="38">
        <f t="shared" si="0"/>
        <v>68</v>
      </c>
      <c r="M16" s="39">
        <f t="shared" si="1"/>
        <v>6</v>
      </c>
      <c r="N16" s="40">
        <f t="shared" si="2"/>
        <v>1</v>
      </c>
    </row>
    <row r="17" spans="1:14" s="5" customFormat="1" ht="15" customHeight="1">
      <c r="A17" s="32">
        <v>4</v>
      </c>
      <c r="B17" s="33" t="s">
        <v>18</v>
      </c>
      <c r="C17" s="34" t="s">
        <v>2</v>
      </c>
      <c r="D17" s="113">
        <v>4</v>
      </c>
      <c r="E17" s="34">
        <v>8</v>
      </c>
      <c r="F17" s="34"/>
      <c r="G17" s="34">
        <v>16</v>
      </c>
      <c r="H17" s="34"/>
      <c r="I17" s="114"/>
      <c r="J17" s="114"/>
      <c r="K17" s="37">
        <v>8</v>
      </c>
      <c r="L17" s="38">
        <f t="shared" si="0"/>
        <v>68</v>
      </c>
      <c r="M17" s="39">
        <f t="shared" si="1"/>
        <v>6</v>
      </c>
      <c r="N17" s="40">
        <f t="shared" si="2"/>
        <v>1</v>
      </c>
    </row>
    <row r="18" spans="1:14" s="5" customFormat="1" ht="15" customHeight="1">
      <c r="A18" s="32">
        <v>5</v>
      </c>
      <c r="B18" s="33" t="s">
        <v>32</v>
      </c>
      <c r="C18" s="34" t="s">
        <v>0</v>
      </c>
      <c r="D18" s="113">
        <v>4</v>
      </c>
      <c r="E18" s="34">
        <v>8</v>
      </c>
      <c r="F18" s="34"/>
      <c r="G18" s="34">
        <v>16</v>
      </c>
      <c r="H18" s="34"/>
      <c r="I18" s="114"/>
      <c r="J18" s="114"/>
      <c r="K18" s="37">
        <v>8</v>
      </c>
      <c r="L18" s="38">
        <f t="shared" si="0"/>
        <v>68</v>
      </c>
      <c r="M18" s="39">
        <f t="shared" si="1"/>
        <v>6</v>
      </c>
      <c r="N18" s="40">
        <f t="shared" si="2"/>
        <v>1</v>
      </c>
    </row>
    <row r="19" spans="1:14" s="5" customFormat="1" ht="15" customHeight="1">
      <c r="A19" s="32">
        <v>6</v>
      </c>
      <c r="B19" s="33" t="s">
        <v>29</v>
      </c>
      <c r="C19" s="34" t="s">
        <v>0</v>
      </c>
      <c r="D19" s="113">
        <v>4</v>
      </c>
      <c r="E19" s="34">
        <v>8</v>
      </c>
      <c r="F19" s="34"/>
      <c r="G19" s="34"/>
      <c r="H19" s="34">
        <v>16</v>
      </c>
      <c r="I19" s="114"/>
      <c r="J19" s="114"/>
      <c r="K19" s="37">
        <v>8</v>
      </c>
      <c r="L19" s="38">
        <f t="shared" si="0"/>
        <v>68</v>
      </c>
      <c r="M19" s="39">
        <f t="shared" si="1"/>
        <v>6</v>
      </c>
      <c r="N19" s="40">
        <f t="shared" si="2"/>
        <v>1</v>
      </c>
    </row>
    <row r="20" spans="1:14" s="5" customFormat="1" ht="15" customHeight="1">
      <c r="A20" s="32">
        <v>7</v>
      </c>
      <c r="B20" s="33" t="s">
        <v>22</v>
      </c>
      <c r="C20" s="34" t="s">
        <v>0</v>
      </c>
      <c r="D20" s="113">
        <v>4</v>
      </c>
      <c r="E20" s="34">
        <v>8</v>
      </c>
      <c r="F20" s="34"/>
      <c r="G20" s="34">
        <v>16</v>
      </c>
      <c r="H20" s="34"/>
      <c r="I20" s="114"/>
      <c r="J20" s="114"/>
      <c r="K20" s="37">
        <v>8</v>
      </c>
      <c r="L20" s="38">
        <f t="shared" si="0"/>
        <v>68</v>
      </c>
      <c r="M20" s="39">
        <f t="shared" si="1"/>
        <v>6</v>
      </c>
      <c r="N20" s="40">
        <f t="shared" si="2"/>
        <v>1</v>
      </c>
    </row>
    <row r="21" spans="1:14" s="5" customFormat="1" ht="15" customHeight="1">
      <c r="A21" s="32">
        <v>8</v>
      </c>
      <c r="B21" s="33" t="s">
        <v>24</v>
      </c>
      <c r="C21" s="34" t="s">
        <v>0</v>
      </c>
      <c r="D21" s="113">
        <v>2</v>
      </c>
      <c r="E21" s="34">
        <v>18</v>
      </c>
      <c r="F21" s="34"/>
      <c r="G21" s="34"/>
      <c r="H21" s="34"/>
      <c r="I21" s="114"/>
      <c r="J21" s="114"/>
      <c r="K21" s="37">
        <v>4</v>
      </c>
      <c r="L21" s="38">
        <f t="shared" si="0"/>
        <v>28</v>
      </c>
      <c r="M21" s="39">
        <f t="shared" si="1"/>
        <v>6</v>
      </c>
      <c r="N21" s="40">
        <f t="shared" si="2"/>
        <v>1</v>
      </c>
    </row>
    <row r="22" spans="1:14" s="5" customFormat="1" ht="15" customHeight="1">
      <c r="A22" s="32">
        <v>9</v>
      </c>
      <c r="B22" s="33" t="s">
        <v>31</v>
      </c>
      <c r="C22" s="34" t="s">
        <v>0</v>
      </c>
      <c r="D22" s="113">
        <v>2</v>
      </c>
      <c r="E22" s="34"/>
      <c r="F22" s="34">
        <v>16</v>
      </c>
      <c r="G22" s="34"/>
      <c r="H22" s="34"/>
      <c r="I22" s="114"/>
      <c r="J22" s="114"/>
      <c r="K22" s="37">
        <v>4</v>
      </c>
      <c r="L22" s="38">
        <f t="shared" si="0"/>
        <v>30</v>
      </c>
      <c r="M22" s="39">
        <v>0</v>
      </c>
      <c r="N22" s="40">
        <f t="shared" si="2"/>
        <v>0</v>
      </c>
    </row>
    <row r="23" spans="1:14" s="5" customFormat="1" ht="15" customHeight="1">
      <c r="A23" s="32">
        <v>10</v>
      </c>
      <c r="B23" s="44" t="s">
        <v>17</v>
      </c>
      <c r="C23" s="45" t="s">
        <v>0</v>
      </c>
      <c r="D23" s="115">
        <v>0</v>
      </c>
      <c r="E23" s="45">
        <v>0</v>
      </c>
      <c r="F23" s="45">
        <v>16</v>
      </c>
      <c r="G23" s="45">
        <v>0</v>
      </c>
      <c r="H23" s="45"/>
      <c r="I23" s="116"/>
      <c r="J23" s="116"/>
      <c r="K23" s="37"/>
      <c r="L23" s="38"/>
      <c r="M23" s="39"/>
      <c r="N23" s="40">
        <f t="shared" si="2"/>
        <v>0</v>
      </c>
    </row>
    <row r="24" spans="1:14" s="5" customFormat="1" ht="15" customHeight="1">
      <c r="A24" s="38"/>
      <c r="B24" s="49" t="str">
        <f>CONCATENATE("Semestr 1, razem godz. zajęć:   ",SUM(E24:J24))</f>
        <v>Semestr 1, razem godz. zajęć:   218</v>
      </c>
      <c r="C24" s="50"/>
      <c r="D24" s="51">
        <f aca="true" t="shared" si="3" ref="D24:J24">SUM(D14:D23)</f>
        <v>32</v>
      </c>
      <c r="E24" s="51">
        <f t="shared" si="3"/>
        <v>74</v>
      </c>
      <c r="F24" s="51">
        <f t="shared" si="3"/>
        <v>32</v>
      </c>
      <c r="G24" s="51">
        <f t="shared" si="3"/>
        <v>96</v>
      </c>
      <c r="H24" s="51">
        <f t="shared" si="3"/>
        <v>16</v>
      </c>
      <c r="I24" s="50">
        <f t="shared" si="3"/>
        <v>0</v>
      </c>
      <c r="J24" s="50">
        <f t="shared" si="3"/>
        <v>0</v>
      </c>
      <c r="K24" s="19">
        <f>SUM(K14:K23)</f>
        <v>64</v>
      </c>
      <c r="L24" s="19">
        <f>SUM(L14:L23)</f>
        <v>534</v>
      </c>
      <c r="M24" s="19">
        <f>SUM(M14:M23)</f>
        <v>48</v>
      </c>
      <c r="N24" s="19">
        <f>SUM(N14:N23)</f>
        <v>8</v>
      </c>
    </row>
    <row r="25" spans="1:14" s="5" customFormat="1" ht="15" customHeight="1">
      <c r="A25" s="52" t="s">
        <v>5</v>
      </c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5"/>
      <c r="M25" s="55"/>
      <c r="N25" s="117"/>
    </row>
    <row r="26" spans="1:14" s="5" customFormat="1" ht="15" customHeight="1">
      <c r="A26" s="56"/>
      <c r="B26" s="52" t="s">
        <v>25</v>
      </c>
      <c r="C26" s="54"/>
      <c r="D26" s="54"/>
      <c r="E26" s="54"/>
      <c r="F26" s="54"/>
      <c r="G26" s="54"/>
      <c r="H26" s="54"/>
      <c r="I26" s="54"/>
      <c r="J26" s="54"/>
      <c r="K26" s="54"/>
      <c r="L26" s="55"/>
      <c r="M26" s="55"/>
      <c r="N26" s="117"/>
    </row>
    <row r="27" spans="1:14" s="5" customFormat="1" ht="15" customHeight="1">
      <c r="A27" s="57">
        <v>1</v>
      </c>
      <c r="B27" s="58" t="s">
        <v>21</v>
      </c>
      <c r="C27" s="59" t="s">
        <v>0</v>
      </c>
      <c r="D27" s="59">
        <v>2</v>
      </c>
      <c r="E27" s="59"/>
      <c r="F27" s="60"/>
      <c r="G27" s="59"/>
      <c r="H27" s="59"/>
      <c r="I27" s="59"/>
      <c r="J27" s="59">
        <v>16</v>
      </c>
      <c r="K27" s="61">
        <v>4</v>
      </c>
      <c r="L27" s="38">
        <f>D27*25-(E27+F27+G27+H27+I27+J27+K27)</f>
        <v>30</v>
      </c>
      <c r="M27" s="38">
        <v>12</v>
      </c>
      <c r="N27" s="40">
        <f t="shared" si="2"/>
        <v>1</v>
      </c>
    </row>
    <row r="28" spans="1:14" s="5" customFormat="1" ht="15" customHeight="1">
      <c r="A28" s="57">
        <v>2</v>
      </c>
      <c r="B28" s="33" t="s">
        <v>31</v>
      </c>
      <c r="C28" s="59" t="s">
        <v>0</v>
      </c>
      <c r="D28" s="59">
        <v>2</v>
      </c>
      <c r="E28" s="59"/>
      <c r="F28" s="59">
        <v>16</v>
      </c>
      <c r="G28" s="59"/>
      <c r="H28" s="59"/>
      <c r="I28" s="59"/>
      <c r="J28" s="59"/>
      <c r="K28" s="61">
        <v>4</v>
      </c>
      <c r="L28" s="38">
        <f>D28*25-(E28+F28+G28+H28+I28+J28+K28)</f>
        <v>30</v>
      </c>
      <c r="M28" s="38">
        <v>0</v>
      </c>
      <c r="N28" s="40">
        <f t="shared" si="2"/>
        <v>0</v>
      </c>
    </row>
    <row r="29" spans="1:14" s="3" customFormat="1" ht="15" customHeight="1">
      <c r="A29" s="62"/>
      <c r="B29" s="62" t="s">
        <v>28</v>
      </c>
      <c r="C29" s="63"/>
      <c r="D29" s="64"/>
      <c r="E29" s="65"/>
      <c r="F29" s="65"/>
      <c r="G29" s="65"/>
      <c r="H29" s="65"/>
      <c r="I29" s="65"/>
      <c r="J29" s="65"/>
      <c r="K29" s="67"/>
      <c r="L29" s="55"/>
      <c r="M29" s="55"/>
      <c r="N29" s="117"/>
    </row>
    <row r="30" spans="1:14" s="3" customFormat="1" ht="15" customHeight="1">
      <c r="A30" s="41">
        <v>3</v>
      </c>
      <c r="B30" s="68" t="s">
        <v>54</v>
      </c>
      <c r="C30" s="34" t="s">
        <v>2</v>
      </c>
      <c r="D30" s="34">
        <v>4</v>
      </c>
      <c r="E30" s="41">
        <v>8</v>
      </c>
      <c r="F30" s="41"/>
      <c r="G30" s="41">
        <v>16</v>
      </c>
      <c r="H30" s="41"/>
      <c r="I30" s="41"/>
      <c r="J30" s="72"/>
      <c r="K30" s="70">
        <v>8</v>
      </c>
      <c r="L30" s="38">
        <f aca="true" t="shared" si="4" ref="L30:L35">D30*25-(E30+F30+G30+H30+I30+J30+K30)</f>
        <v>68</v>
      </c>
      <c r="M30" s="38">
        <f aca="true" t="shared" si="5" ref="M30:M35">IF(D30=16,12,6)</f>
        <v>6</v>
      </c>
      <c r="N30" s="40">
        <f t="shared" si="2"/>
        <v>1</v>
      </c>
    </row>
    <row r="31" spans="1:14" s="3" customFormat="1" ht="15" customHeight="1">
      <c r="A31" s="41">
        <v>4</v>
      </c>
      <c r="B31" s="71" t="s">
        <v>55</v>
      </c>
      <c r="C31" s="34" t="s">
        <v>2</v>
      </c>
      <c r="D31" s="34">
        <v>4</v>
      </c>
      <c r="E31" s="41">
        <v>8</v>
      </c>
      <c r="F31" s="41"/>
      <c r="G31" s="41">
        <v>16</v>
      </c>
      <c r="H31" s="41"/>
      <c r="I31" s="41"/>
      <c r="J31" s="72"/>
      <c r="K31" s="70">
        <v>8</v>
      </c>
      <c r="L31" s="38">
        <f t="shared" si="4"/>
        <v>68</v>
      </c>
      <c r="M31" s="38">
        <f t="shared" si="5"/>
        <v>6</v>
      </c>
      <c r="N31" s="40">
        <f t="shared" si="2"/>
        <v>1</v>
      </c>
    </row>
    <row r="32" spans="1:14" s="3" customFormat="1" ht="15" customHeight="1">
      <c r="A32" s="41">
        <v>5</v>
      </c>
      <c r="B32" s="72" t="s">
        <v>56</v>
      </c>
      <c r="C32" s="34" t="s">
        <v>2</v>
      </c>
      <c r="D32" s="34">
        <v>4</v>
      </c>
      <c r="E32" s="41">
        <v>8</v>
      </c>
      <c r="F32" s="41"/>
      <c r="G32" s="41">
        <v>16</v>
      </c>
      <c r="H32" s="41"/>
      <c r="I32" s="41"/>
      <c r="J32" s="72"/>
      <c r="K32" s="70">
        <v>8</v>
      </c>
      <c r="L32" s="38">
        <f t="shared" si="4"/>
        <v>68</v>
      </c>
      <c r="M32" s="39">
        <f t="shared" si="5"/>
        <v>6</v>
      </c>
      <c r="N32" s="40">
        <f t="shared" si="2"/>
        <v>1</v>
      </c>
    </row>
    <row r="33" spans="1:14" s="3" customFormat="1" ht="15" customHeight="1">
      <c r="A33" s="41">
        <v>6</v>
      </c>
      <c r="B33" s="73" t="s">
        <v>57</v>
      </c>
      <c r="C33" s="34" t="s">
        <v>0</v>
      </c>
      <c r="D33" s="34">
        <v>4</v>
      </c>
      <c r="E33" s="41">
        <v>8</v>
      </c>
      <c r="F33" s="41"/>
      <c r="G33" s="41">
        <v>16</v>
      </c>
      <c r="H33" s="41"/>
      <c r="I33" s="41"/>
      <c r="J33" s="72"/>
      <c r="K33" s="70">
        <v>8</v>
      </c>
      <c r="L33" s="38">
        <f t="shared" si="4"/>
        <v>68</v>
      </c>
      <c r="M33" s="39">
        <f t="shared" si="5"/>
        <v>6</v>
      </c>
      <c r="N33" s="40">
        <f t="shared" si="2"/>
        <v>1</v>
      </c>
    </row>
    <row r="34" spans="1:14" s="3" customFormat="1" ht="15" customHeight="1">
      <c r="A34" s="41">
        <v>7</v>
      </c>
      <c r="B34" s="73" t="s">
        <v>58</v>
      </c>
      <c r="C34" s="34" t="s">
        <v>0</v>
      </c>
      <c r="D34" s="34">
        <v>4</v>
      </c>
      <c r="E34" s="41">
        <v>8</v>
      </c>
      <c r="F34" s="41"/>
      <c r="G34" s="41">
        <v>16</v>
      </c>
      <c r="H34" s="41"/>
      <c r="I34" s="41"/>
      <c r="J34" s="72"/>
      <c r="K34" s="70">
        <v>8</v>
      </c>
      <c r="L34" s="38">
        <f t="shared" si="4"/>
        <v>68</v>
      </c>
      <c r="M34" s="39">
        <f t="shared" si="5"/>
        <v>6</v>
      </c>
      <c r="N34" s="40">
        <f t="shared" si="2"/>
        <v>1</v>
      </c>
    </row>
    <row r="35" spans="1:14" s="3" customFormat="1" ht="15" customHeight="1">
      <c r="A35" s="41">
        <v>8</v>
      </c>
      <c r="B35" s="73" t="s">
        <v>59</v>
      </c>
      <c r="C35" s="34" t="s">
        <v>0</v>
      </c>
      <c r="D35" s="34">
        <v>4</v>
      </c>
      <c r="E35" s="41">
        <v>8</v>
      </c>
      <c r="F35" s="41"/>
      <c r="G35" s="41">
        <v>16</v>
      </c>
      <c r="H35" s="41"/>
      <c r="I35" s="41"/>
      <c r="J35" s="72"/>
      <c r="K35" s="70">
        <v>8</v>
      </c>
      <c r="L35" s="38">
        <f t="shared" si="4"/>
        <v>68</v>
      </c>
      <c r="M35" s="39">
        <f t="shared" si="5"/>
        <v>6</v>
      </c>
      <c r="N35" s="40">
        <f t="shared" si="2"/>
        <v>1</v>
      </c>
    </row>
    <row r="36" spans="1:14" s="3" customFormat="1" ht="15" customHeight="1">
      <c r="A36" s="41">
        <v>9</v>
      </c>
      <c r="B36" s="73" t="s">
        <v>60</v>
      </c>
      <c r="C36" s="34" t="s">
        <v>0</v>
      </c>
      <c r="D36" s="34">
        <v>4</v>
      </c>
      <c r="E36" s="41"/>
      <c r="F36" s="41"/>
      <c r="G36" s="41"/>
      <c r="H36" s="41"/>
      <c r="I36" s="41">
        <v>32</v>
      </c>
      <c r="J36" s="72"/>
      <c r="K36" s="70">
        <v>4</v>
      </c>
      <c r="L36" s="38">
        <f>D36*25-(E36+F36+G36+H36+I36+J36+K36)</f>
        <v>64</v>
      </c>
      <c r="M36" s="38">
        <v>0</v>
      </c>
      <c r="N36" s="40">
        <f>ROUND((M36/25+(M36*L36/SUM(D36:J36))/25),0)</f>
        <v>0</v>
      </c>
    </row>
    <row r="37" spans="1:14" s="3" customFormat="1" ht="15" customHeight="1">
      <c r="A37" s="41"/>
      <c r="B37" s="73"/>
      <c r="C37" s="34"/>
      <c r="D37" s="34"/>
      <c r="E37" s="41"/>
      <c r="F37" s="41"/>
      <c r="G37" s="41"/>
      <c r="H37" s="41"/>
      <c r="I37" s="41"/>
      <c r="J37" s="72"/>
      <c r="K37" s="70"/>
      <c r="L37" s="38"/>
      <c r="M37" s="38"/>
      <c r="N37" s="40"/>
    </row>
    <row r="38" spans="1:14" s="3" customFormat="1" ht="15" customHeight="1">
      <c r="A38" s="41"/>
      <c r="B38" s="74" t="str">
        <f>CONCATENATE("Semestr 2, razem godz. zajęć:   ",SUM(E38:J38))</f>
        <v>Semestr 2, razem godz. zajęć:   208</v>
      </c>
      <c r="C38" s="75"/>
      <c r="D38" s="69">
        <f aca="true" t="shared" si="6" ref="D38:N38">SUM(D30:D37)+D27+D28</f>
        <v>32</v>
      </c>
      <c r="E38" s="69">
        <f t="shared" si="6"/>
        <v>48</v>
      </c>
      <c r="F38" s="69">
        <f t="shared" si="6"/>
        <v>16</v>
      </c>
      <c r="G38" s="69">
        <f t="shared" si="6"/>
        <v>96</v>
      </c>
      <c r="H38" s="69"/>
      <c r="I38" s="69">
        <f t="shared" si="6"/>
        <v>32</v>
      </c>
      <c r="J38" s="69">
        <f t="shared" si="6"/>
        <v>16</v>
      </c>
      <c r="K38" s="77">
        <f t="shared" si="6"/>
        <v>60</v>
      </c>
      <c r="L38" s="51">
        <f t="shared" si="6"/>
        <v>532</v>
      </c>
      <c r="M38" s="51">
        <f t="shared" si="6"/>
        <v>48</v>
      </c>
      <c r="N38" s="51">
        <f t="shared" si="6"/>
        <v>7</v>
      </c>
    </row>
    <row r="39" spans="1:14" s="3" customFormat="1" ht="15" customHeight="1">
      <c r="A39" s="62"/>
      <c r="B39" s="62" t="s">
        <v>27</v>
      </c>
      <c r="C39" s="63"/>
      <c r="D39" s="64"/>
      <c r="E39" s="65"/>
      <c r="F39" s="65"/>
      <c r="G39" s="65"/>
      <c r="H39" s="65"/>
      <c r="I39" s="65"/>
      <c r="J39" s="65"/>
      <c r="K39" s="67"/>
      <c r="L39" s="55"/>
      <c r="M39" s="55"/>
      <c r="N39" s="117"/>
    </row>
    <row r="40" spans="1:14" s="3" customFormat="1" ht="15" customHeight="1">
      <c r="A40" s="41">
        <v>3</v>
      </c>
      <c r="B40" s="68" t="s">
        <v>61</v>
      </c>
      <c r="C40" s="34" t="s">
        <v>2</v>
      </c>
      <c r="D40" s="34">
        <v>4</v>
      </c>
      <c r="E40" s="41">
        <v>8</v>
      </c>
      <c r="F40" s="41"/>
      <c r="G40" s="41">
        <v>16</v>
      </c>
      <c r="H40" s="41"/>
      <c r="I40" s="41"/>
      <c r="J40" s="72"/>
      <c r="K40" s="70">
        <v>8</v>
      </c>
      <c r="L40" s="38">
        <f aca="true" t="shared" si="7" ref="L40:L45">D40*25-(E40+F40+G40+H40+I40+J40+K40)</f>
        <v>68</v>
      </c>
      <c r="M40" s="38">
        <f aca="true" t="shared" si="8" ref="M40:M45">IF(D40=16,12,6)</f>
        <v>6</v>
      </c>
      <c r="N40" s="40">
        <f t="shared" si="2"/>
        <v>1</v>
      </c>
    </row>
    <row r="41" spans="1:14" s="3" customFormat="1" ht="15" customHeight="1">
      <c r="A41" s="41">
        <v>4</v>
      </c>
      <c r="B41" s="71" t="s">
        <v>62</v>
      </c>
      <c r="C41" s="34" t="s">
        <v>2</v>
      </c>
      <c r="D41" s="34">
        <v>4</v>
      </c>
      <c r="E41" s="41">
        <v>8</v>
      </c>
      <c r="F41" s="41"/>
      <c r="G41" s="41">
        <v>16</v>
      </c>
      <c r="H41" s="41"/>
      <c r="I41" s="41"/>
      <c r="J41" s="72"/>
      <c r="K41" s="70">
        <v>8</v>
      </c>
      <c r="L41" s="38">
        <f t="shared" si="7"/>
        <v>68</v>
      </c>
      <c r="M41" s="38">
        <f t="shared" si="8"/>
        <v>6</v>
      </c>
      <c r="N41" s="40">
        <f t="shared" si="2"/>
        <v>1</v>
      </c>
    </row>
    <row r="42" spans="1:14" s="3" customFormat="1" ht="15" customHeight="1">
      <c r="A42" s="41">
        <v>5</v>
      </c>
      <c r="B42" s="72" t="s">
        <v>63</v>
      </c>
      <c r="C42" s="34" t="s">
        <v>2</v>
      </c>
      <c r="D42" s="34">
        <v>4</v>
      </c>
      <c r="E42" s="41">
        <v>8</v>
      </c>
      <c r="F42" s="41"/>
      <c r="G42" s="41">
        <v>16</v>
      </c>
      <c r="H42" s="41"/>
      <c r="I42" s="41"/>
      <c r="J42" s="72"/>
      <c r="K42" s="70">
        <v>8</v>
      </c>
      <c r="L42" s="38">
        <f t="shared" si="7"/>
        <v>68</v>
      </c>
      <c r="M42" s="39">
        <f t="shared" si="8"/>
        <v>6</v>
      </c>
      <c r="N42" s="40">
        <f t="shared" si="2"/>
        <v>1</v>
      </c>
    </row>
    <row r="43" spans="1:14" s="3" customFormat="1" ht="15" customHeight="1">
      <c r="A43" s="41">
        <v>6</v>
      </c>
      <c r="B43" s="73" t="s">
        <v>64</v>
      </c>
      <c r="C43" s="34" t="s">
        <v>0</v>
      </c>
      <c r="D43" s="34">
        <v>4</v>
      </c>
      <c r="E43" s="41">
        <v>8</v>
      </c>
      <c r="F43" s="41"/>
      <c r="G43" s="41">
        <v>16</v>
      </c>
      <c r="H43" s="41"/>
      <c r="I43" s="41"/>
      <c r="J43" s="72"/>
      <c r="K43" s="70">
        <v>8</v>
      </c>
      <c r="L43" s="38">
        <f t="shared" si="7"/>
        <v>68</v>
      </c>
      <c r="M43" s="39">
        <f t="shared" si="8"/>
        <v>6</v>
      </c>
      <c r="N43" s="40">
        <f t="shared" si="2"/>
        <v>1</v>
      </c>
    </row>
    <row r="44" spans="1:14" s="3" customFormat="1" ht="15" customHeight="1">
      <c r="A44" s="41">
        <v>7</v>
      </c>
      <c r="B44" s="73" t="s">
        <v>65</v>
      </c>
      <c r="C44" s="34" t="s">
        <v>0</v>
      </c>
      <c r="D44" s="34">
        <v>4</v>
      </c>
      <c r="E44" s="41">
        <v>8</v>
      </c>
      <c r="F44" s="41"/>
      <c r="G44" s="41">
        <v>16</v>
      </c>
      <c r="H44" s="41"/>
      <c r="I44" s="41"/>
      <c r="J44" s="72"/>
      <c r="K44" s="70">
        <v>8</v>
      </c>
      <c r="L44" s="38">
        <f t="shared" si="7"/>
        <v>68</v>
      </c>
      <c r="M44" s="39">
        <f t="shared" si="8"/>
        <v>6</v>
      </c>
      <c r="N44" s="40">
        <f t="shared" si="2"/>
        <v>1</v>
      </c>
    </row>
    <row r="45" spans="1:14" s="3" customFormat="1" ht="15" customHeight="1">
      <c r="A45" s="41">
        <v>8</v>
      </c>
      <c r="B45" s="73" t="s">
        <v>66</v>
      </c>
      <c r="C45" s="34" t="s">
        <v>0</v>
      </c>
      <c r="D45" s="34">
        <v>4</v>
      </c>
      <c r="E45" s="41">
        <v>8</v>
      </c>
      <c r="F45" s="41"/>
      <c r="G45" s="41">
        <v>16</v>
      </c>
      <c r="H45" s="41"/>
      <c r="I45" s="41"/>
      <c r="J45" s="72"/>
      <c r="K45" s="70">
        <v>8</v>
      </c>
      <c r="L45" s="38">
        <f t="shared" si="7"/>
        <v>68</v>
      </c>
      <c r="M45" s="39">
        <f t="shared" si="8"/>
        <v>6</v>
      </c>
      <c r="N45" s="40">
        <f t="shared" si="2"/>
        <v>1</v>
      </c>
    </row>
    <row r="46" spans="1:14" s="3" customFormat="1" ht="15" customHeight="1">
      <c r="A46" s="41">
        <v>9</v>
      </c>
      <c r="B46" s="73" t="s">
        <v>46</v>
      </c>
      <c r="C46" s="34" t="s">
        <v>0</v>
      </c>
      <c r="D46" s="34">
        <v>4</v>
      </c>
      <c r="E46" s="41"/>
      <c r="F46" s="41"/>
      <c r="G46" s="41"/>
      <c r="H46" s="41"/>
      <c r="I46" s="41">
        <v>32</v>
      </c>
      <c r="J46" s="72"/>
      <c r="K46" s="70">
        <v>4</v>
      </c>
      <c r="L46" s="38">
        <f>D46*25-(E46+F46+G46+H46+I46+J46+K46)</f>
        <v>64</v>
      </c>
      <c r="M46" s="38">
        <v>0</v>
      </c>
      <c r="N46" s="40">
        <f>ROUND((M46/25+(M46*L46/SUM(D46:J46))/25),0)</f>
        <v>0</v>
      </c>
    </row>
    <row r="47" spans="1:14" s="3" customFormat="1" ht="15" customHeight="1">
      <c r="A47" s="41"/>
      <c r="B47" s="73"/>
      <c r="C47" s="34"/>
      <c r="D47" s="34"/>
      <c r="E47" s="41"/>
      <c r="F47" s="41"/>
      <c r="G47" s="41"/>
      <c r="H47" s="41"/>
      <c r="I47" s="41"/>
      <c r="J47" s="72"/>
      <c r="K47" s="70"/>
      <c r="L47" s="38"/>
      <c r="M47" s="38"/>
      <c r="N47" s="40"/>
    </row>
    <row r="48" spans="1:14" s="3" customFormat="1" ht="15" customHeight="1">
      <c r="A48" s="41"/>
      <c r="B48" s="74" t="str">
        <f>CONCATENATE("Semestr 2, razem godz. zajęć:  ",SUM(E48:J48))</f>
        <v>Semestr 2, razem godz. zajęć:  208</v>
      </c>
      <c r="C48" s="75"/>
      <c r="D48" s="69">
        <f aca="true" t="shared" si="9" ref="D48:N48">SUM(D40:D47)+D27+D28</f>
        <v>32</v>
      </c>
      <c r="E48" s="69">
        <f t="shared" si="9"/>
        <v>48</v>
      </c>
      <c r="F48" s="69">
        <f t="shared" si="9"/>
        <v>16</v>
      </c>
      <c r="G48" s="69">
        <f t="shared" si="9"/>
        <v>96</v>
      </c>
      <c r="H48" s="69"/>
      <c r="I48" s="69">
        <f>SUM(I40:I47)+I27+I28</f>
        <v>32</v>
      </c>
      <c r="J48" s="69">
        <f t="shared" si="9"/>
        <v>16</v>
      </c>
      <c r="K48" s="77">
        <f t="shared" si="9"/>
        <v>60</v>
      </c>
      <c r="L48" s="51">
        <f t="shared" si="9"/>
        <v>532</v>
      </c>
      <c r="M48" s="51">
        <f t="shared" si="9"/>
        <v>48</v>
      </c>
      <c r="N48" s="51">
        <f t="shared" si="9"/>
        <v>7</v>
      </c>
    </row>
    <row r="49" spans="1:15" s="3" customFormat="1" ht="15" customHeight="1">
      <c r="A49" s="78" t="s">
        <v>6</v>
      </c>
      <c r="B49" s="79"/>
      <c r="C49" s="54"/>
      <c r="D49" s="80"/>
      <c r="E49" s="71"/>
      <c r="F49" s="71"/>
      <c r="G49" s="71"/>
      <c r="H49" s="71"/>
      <c r="I49" s="71"/>
      <c r="J49" s="81"/>
      <c r="K49" s="81"/>
      <c r="L49" s="55"/>
      <c r="M49" s="55"/>
      <c r="N49" s="117"/>
      <c r="O49" s="6"/>
    </row>
    <row r="50" spans="1:14" s="3" customFormat="1" ht="15" customHeight="1">
      <c r="A50" s="41">
        <v>1</v>
      </c>
      <c r="B50" s="73" t="s">
        <v>4</v>
      </c>
      <c r="C50" s="34" t="s">
        <v>0</v>
      </c>
      <c r="D50" s="34">
        <v>2</v>
      </c>
      <c r="E50" s="41"/>
      <c r="F50" s="41"/>
      <c r="G50" s="41"/>
      <c r="H50" s="57"/>
      <c r="I50" s="57"/>
      <c r="J50" s="82">
        <v>16</v>
      </c>
      <c r="K50" s="118">
        <v>4</v>
      </c>
      <c r="L50" s="38">
        <f>D50*25-(E50+F50+G50+H50+I50+J50+K50)</f>
        <v>30</v>
      </c>
      <c r="M50" s="38">
        <f>IF(D50=16,12,6)</f>
        <v>6</v>
      </c>
      <c r="N50" s="40">
        <f t="shared" si="2"/>
        <v>1</v>
      </c>
    </row>
    <row r="51" spans="1:14" s="3" customFormat="1" ht="15" customHeight="1">
      <c r="A51" s="41">
        <v>2</v>
      </c>
      <c r="B51" s="73" t="s">
        <v>33</v>
      </c>
      <c r="C51" s="34" t="s">
        <v>0</v>
      </c>
      <c r="D51" s="34">
        <v>15</v>
      </c>
      <c r="E51" s="41"/>
      <c r="F51" s="41"/>
      <c r="G51" s="41"/>
      <c r="H51" s="57"/>
      <c r="I51" s="57"/>
      <c r="J51" s="82"/>
      <c r="K51" s="118">
        <v>125</v>
      </c>
      <c r="L51" s="38">
        <v>450</v>
      </c>
      <c r="M51" s="38">
        <v>125</v>
      </c>
      <c r="N51" s="40">
        <v>5</v>
      </c>
    </row>
    <row r="52" spans="1:14" s="3" customFormat="1" ht="15" customHeight="1">
      <c r="A52" s="41">
        <v>3</v>
      </c>
      <c r="B52" s="73" t="s">
        <v>26</v>
      </c>
      <c r="C52" s="34" t="s">
        <v>0</v>
      </c>
      <c r="D52" s="34">
        <v>12</v>
      </c>
      <c r="E52" s="41"/>
      <c r="F52" s="41"/>
      <c r="G52" s="41"/>
      <c r="H52" s="57"/>
      <c r="I52" s="57"/>
      <c r="J52" s="82"/>
      <c r="K52" s="118">
        <v>100</v>
      </c>
      <c r="L52" s="38">
        <v>480</v>
      </c>
      <c r="M52" s="38">
        <v>100</v>
      </c>
      <c r="N52" s="40">
        <v>4</v>
      </c>
    </row>
    <row r="53" spans="1:14" s="3" customFormat="1" ht="15" customHeight="1">
      <c r="A53" s="41">
        <v>4</v>
      </c>
      <c r="B53" s="83" t="s">
        <v>23</v>
      </c>
      <c r="C53" s="34" t="s">
        <v>0</v>
      </c>
      <c r="D53" s="113">
        <v>1</v>
      </c>
      <c r="E53" s="34">
        <v>8</v>
      </c>
      <c r="F53" s="34">
        <v>8</v>
      </c>
      <c r="G53" s="41"/>
      <c r="H53" s="57"/>
      <c r="I53" s="57"/>
      <c r="J53" s="82"/>
      <c r="K53" s="118">
        <v>4</v>
      </c>
      <c r="L53" s="38">
        <f>D53*25-(E53+F53+G53+H53+I53+J53+K53)</f>
        <v>5</v>
      </c>
      <c r="M53" s="38">
        <f>IF(D53=16,12,6)</f>
        <v>6</v>
      </c>
      <c r="N53" s="40">
        <v>1</v>
      </c>
    </row>
    <row r="54" spans="1:14" s="3" customFormat="1" ht="15" customHeight="1">
      <c r="A54" s="41">
        <v>5</v>
      </c>
      <c r="B54" s="83" t="s">
        <v>30</v>
      </c>
      <c r="C54" s="34" t="s">
        <v>0</v>
      </c>
      <c r="D54" s="113">
        <v>1</v>
      </c>
      <c r="E54" s="34">
        <v>8</v>
      </c>
      <c r="F54" s="34">
        <v>8</v>
      </c>
      <c r="G54" s="41"/>
      <c r="H54" s="57"/>
      <c r="I54" s="57"/>
      <c r="J54" s="82"/>
      <c r="K54" s="118">
        <v>4</v>
      </c>
      <c r="L54" s="38">
        <f>D54*25-(E54+F54+G54+H54+I54+J54+K54)</f>
        <v>5</v>
      </c>
      <c r="M54" s="38">
        <f>IF(D54=16,12,6)</f>
        <v>6</v>
      </c>
      <c r="N54" s="40">
        <v>1</v>
      </c>
    </row>
    <row r="55" spans="1:14" s="3" customFormat="1" ht="15" customHeight="1">
      <c r="A55" s="41"/>
      <c r="B55" s="74" t="str">
        <f>CONCATENATE("Semestr 3, razem godz. zajęć:  ",SUM(E55:J55))</f>
        <v>Semestr 3, razem godz. zajęć:  48</v>
      </c>
      <c r="C55" s="75">
        <f>COUNTIF(C50:C54,"E")</f>
        <v>0</v>
      </c>
      <c r="D55" s="69">
        <f aca="true" t="shared" si="10" ref="D55:J55">SUM(D50:D54)</f>
        <v>31</v>
      </c>
      <c r="E55" s="69">
        <f t="shared" si="10"/>
        <v>16</v>
      </c>
      <c r="F55" s="69">
        <f t="shared" si="10"/>
        <v>16</v>
      </c>
      <c r="G55" s="69">
        <f t="shared" si="10"/>
        <v>0</v>
      </c>
      <c r="H55" s="69"/>
      <c r="I55" s="69">
        <f t="shared" si="10"/>
        <v>0</v>
      </c>
      <c r="J55" s="119">
        <f t="shared" si="10"/>
        <v>16</v>
      </c>
      <c r="K55" s="19">
        <f>SUM(K50:K54)</f>
        <v>237</v>
      </c>
      <c r="L55" s="19">
        <f>SUM(L50:L54)</f>
        <v>970</v>
      </c>
      <c r="M55" s="19">
        <f>SUM(M50:M54)</f>
        <v>243</v>
      </c>
      <c r="N55" s="19">
        <f>SUM(N50:N54)</f>
        <v>12</v>
      </c>
    </row>
    <row r="56" spans="1:14" ht="1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120"/>
      <c r="L56" s="67"/>
      <c r="M56" s="120"/>
      <c r="N56" s="117"/>
    </row>
    <row r="57" spans="1:14" ht="30.75" customHeight="1">
      <c r="A57" s="84"/>
      <c r="B57" s="84"/>
      <c r="C57" s="84"/>
      <c r="D57" s="27" t="s">
        <v>19</v>
      </c>
      <c r="E57" s="27" t="s">
        <v>12</v>
      </c>
      <c r="F57" s="27" t="s">
        <v>13</v>
      </c>
      <c r="G57" s="27" t="s">
        <v>36</v>
      </c>
      <c r="H57" s="18" t="s">
        <v>14</v>
      </c>
      <c r="I57" s="27" t="s">
        <v>1</v>
      </c>
      <c r="J57" s="18" t="s">
        <v>3</v>
      </c>
      <c r="K57" s="29" t="s">
        <v>49</v>
      </c>
      <c r="L57" s="29" t="s">
        <v>50</v>
      </c>
      <c r="M57" s="29" t="s">
        <v>51</v>
      </c>
      <c r="N57" s="31" t="s">
        <v>73</v>
      </c>
    </row>
    <row r="58" spans="1:14" ht="15" customHeight="1">
      <c r="A58" s="84"/>
      <c r="B58" s="86" t="str">
        <f>CONCATENATE("Razem godz. zajęć:  ",SUM(E58:J58))</f>
        <v>Razem godz. zajęć:  474</v>
      </c>
      <c r="C58" s="87"/>
      <c r="D58" s="88">
        <f aca="true" t="shared" si="11" ref="D58:M58">D55+D48+D24</f>
        <v>95</v>
      </c>
      <c r="E58" s="88">
        <f>E55+E48+E24</f>
        <v>138</v>
      </c>
      <c r="F58" s="88">
        <f>F55+F48+F24</f>
        <v>64</v>
      </c>
      <c r="G58" s="88">
        <f t="shared" si="11"/>
        <v>192</v>
      </c>
      <c r="H58" s="88">
        <f t="shared" si="11"/>
        <v>16</v>
      </c>
      <c r="I58" s="88">
        <f t="shared" si="11"/>
        <v>32</v>
      </c>
      <c r="J58" s="89">
        <f>J55+J48+J24-J52</f>
        <v>32</v>
      </c>
      <c r="K58" s="88">
        <f t="shared" si="11"/>
        <v>361</v>
      </c>
      <c r="L58" s="88">
        <f t="shared" si="11"/>
        <v>2036</v>
      </c>
      <c r="M58" s="88">
        <f t="shared" si="11"/>
        <v>339</v>
      </c>
      <c r="N58" s="88">
        <f>N55+N48+N24</f>
        <v>27</v>
      </c>
    </row>
    <row r="59" spans="1:14" ht="15" customHeight="1">
      <c r="A59" s="84"/>
      <c r="B59" s="120"/>
      <c r="C59" s="121"/>
      <c r="D59" s="120"/>
      <c r="E59" s="120"/>
      <c r="F59" s="120"/>
      <c r="G59" s="120"/>
      <c r="H59" s="120"/>
      <c r="I59" s="120"/>
      <c r="J59" s="120"/>
      <c r="K59" s="84"/>
      <c r="L59" s="71"/>
      <c r="M59" s="84"/>
      <c r="N59" s="84"/>
    </row>
    <row r="60" spans="1:14" ht="15" customHeight="1">
      <c r="A60" s="84"/>
      <c r="B60" s="90" t="s">
        <v>41</v>
      </c>
      <c r="C60" s="91">
        <f>D58</f>
        <v>95</v>
      </c>
      <c r="D60" s="71"/>
      <c r="E60" s="71" t="s">
        <v>68</v>
      </c>
      <c r="F60" s="93"/>
      <c r="G60" s="94"/>
      <c r="H60" s="95"/>
      <c r="I60" s="95"/>
      <c r="J60" s="95"/>
      <c r="K60" s="95"/>
      <c r="L60" s="96"/>
      <c r="M60" s="92"/>
      <c r="N60" s="71"/>
    </row>
    <row r="61" spans="1:14" ht="15" customHeight="1">
      <c r="A61" s="84"/>
      <c r="B61" s="90" t="s">
        <v>42</v>
      </c>
      <c r="C61" s="91">
        <f>SUM(E58:J58)</f>
        <v>474</v>
      </c>
      <c r="D61" s="97"/>
      <c r="E61" s="98" t="s">
        <v>69</v>
      </c>
      <c r="F61" s="99"/>
      <c r="G61" s="99"/>
      <c r="H61" s="99"/>
      <c r="I61" s="100"/>
      <c r="J61" s="100"/>
      <c r="K61" s="100"/>
      <c r="L61" s="95"/>
      <c r="M61" s="92"/>
      <c r="N61" s="71"/>
    </row>
    <row r="62" spans="1:14" ht="15" customHeight="1">
      <c r="A62" s="84"/>
      <c r="B62" s="90" t="s">
        <v>43</v>
      </c>
      <c r="C62" s="90">
        <f>L52</f>
        <v>480</v>
      </c>
      <c r="D62" s="101"/>
      <c r="E62" s="98" t="s">
        <v>70</v>
      </c>
      <c r="F62" s="71"/>
      <c r="G62" s="71"/>
      <c r="H62" s="71"/>
      <c r="I62" s="71"/>
      <c r="J62" s="71"/>
      <c r="K62" s="71"/>
      <c r="L62" s="95"/>
      <c r="M62" s="92"/>
      <c r="N62" s="71"/>
    </row>
    <row r="63" spans="1:14" ht="15" customHeight="1">
      <c r="A63" s="84"/>
      <c r="B63" s="90" t="s">
        <v>44</v>
      </c>
      <c r="C63" s="90">
        <f>L51</f>
        <v>450</v>
      </c>
      <c r="D63" s="101"/>
      <c r="E63" s="98" t="s">
        <v>71</v>
      </c>
      <c r="F63" s="71"/>
      <c r="G63" s="71"/>
      <c r="H63" s="71"/>
      <c r="I63" s="71"/>
      <c r="J63" s="71"/>
      <c r="K63" s="71"/>
      <c r="L63" s="100"/>
      <c r="M63" s="102"/>
      <c r="N63" s="71"/>
    </row>
    <row r="64" spans="1:14" ht="15" customHeight="1">
      <c r="A64" s="84"/>
      <c r="B64" s="90" t="s">
        <v>45</v>
      </c>
      <c r="C64" s="91">
        <f>SUM(C61:C63)</f>
        <v>1404</v>
      </c>
      <c r="D64" s="99"/>
      <c r="E64" s="98" t="s">
        <v>72</v>
      </c>
      <c r="F64" s="71"/>
      <c r="G64" s="71"/>
      <c r="H64" s="71"/>
      <c r="I64" s="71"/>
      <c r="J64" s="71"/>
      <c r="K64" s="71"/>
      <c r="L64" s="71"/>
      <c r="M64" s="92"/>
      <c r="N64" s="71"/>
    </row>
    <row r="74" ht="12.75">
      <c r="M74" t="s">
        <v>48</v>
      </c>
    </row>
  </sheetData>
  <sheetProtection/>
  <mergeCells count="5">
    <mergeCell ref="A11:A12"/>
    <mergeCell ref="B11:B12"/>
    <mergeCell ref="C11:C12"/>
    <mergeCell ref="D11:D12"/>
    <mergeCell ref="E11:M11"/>
  </mergeCells>
  <printOptions/>
  <pageMargins left="0.8" right="0.25" top="0.75" bottom="0.75" header="0.3" footer="0.3"/>
  <pageSetup fitToHeight="1" fitToWidth="1" horizontalDpi="300" verticalDpi="3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Plany studiów Informatyka</dc:title>
  <dc:subject/>
  <dc:creator>eugenia</dc:creator>
  <cp:keywords/>
  <dc:description/>
  <cp:lastModifiedBy>Natalia Sasinowska</cp:lastModifiedBy>
  <cp:lastPrinted>2018-06-07T10:59:29Z</cp:lastPrinted>
  <dcterms:created xsi:type="dcterms:W3CDTF">2010-04-18T17:03:46Z</dcterms:created>
  <dcterms:modified xsi:type="dcterms:W3CDTF">2022-04-01T06:45:23Z</dcterms:modified>
  <cp:category/>
  <cp:version/>
  <cp:contentType/>
  <cp:contentStatus/>
</cp:coreProperties>
</file>